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checkCompatibility="1" defaultThemeVersion="124226"/>
  <mc:AlternateContent xmlns:mc="http://schemas.openxmlformats.org/markup-compatibility/2006">
    <mc:Choice Requires="x15">
      <x15ac:absPath xmlns:x15ac="http://schemas.microsoft.com/office/spreadsheetml/2010/11/ac" url="D:\CONTROL INTERNO_MATRIZ DE RIESGOS\"/>
    </mc:Choice>
  </mc:AlternateContent>
  <xr:revisionPtr revIDLastSave="0" documentId="13_ncr:1_{38AD91A9-DAE0-4412-A1CB-15027D5715CA}" xr6:coauthVersionLast="47" xr6:coauthVersionMax="47" xr10:uidLastSave="{00000000-0000-0000-0000-000000000000}"/>
  <bookViews>
    <workbookView xWindow="-120" yWindow="-120" windowWidth="29040" windowHeight="15720" firstSheet="1" activeTab="1"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Matriz_V8!#REF!</definedName>
    <definedName name="_xlnm.Print_Area" localSheetId="3">' Mapa de Riesgos'!$A$7:$N$35</definedName>
    <definedName name="_xlnm.Print_Area" localSheetId="0">'Instructivo del Formato'!$B$1:$D$105</definedName>
    <definedName name="_xlnm.Print_Area" localSheetId="4">'PTAR 2019'!$A$1:$P$107</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workbook>
</file>

<file path=xl/calcChain.xml><?xml version="1.0" encoding="utf-8"?>
<calcChain xmlns="http://schemas.openxmlformats.org/spreadsheetml/2006/main">
  <c r="A28" i="10" l="1"/>
  <c r="J13" i="17"/>
  <c r="Z28" i="10"/>
  <c r="Z29" i="10"/>
  <c r="Z30" i="10"/>
  <c r="Z38" i="10" l="1"/>
  <c r="AB38" i="10" s="1"/>
  <c r="C13" i="17"/>
  <c r="C15" i="15"/>
  <c r="C17" i="15"/>
  <c r="C18" i="15"/>
  <c r="C19" i="15"/>
  <c r="C20" i="15"/>
  <c r="C21" i="15"/>
  <c r="C22" i="15"/>
  <c r="C23" i="15"/>
  <c r="C24" i="15"/>
  <c r="C25" i="15"/>
  <c r="C26" i="15"/>
  <c r="C27" i="15"/>
  <c r="C28" i="15"/>
  <c r="C29" i="15"/>
  <c r="C30" i="15"/>
  <c r="C31" i="15"/>
  <c r="C32" i="15"/>
  <c r="C33" i="15"/>
  <c r="C34" i="15"/>
  <c r="D15" i="15"/>
  <c r="E15" i="15"/>
  <c r="C103" i="17"/>
  <c r="C98" i="17"/>
  <c r="C93" i="17"/>
  <c r="C88" i="17"/>
  <c r="C83" i="17"/>
  <c r="C78" i="17"/>
  <c r="C73" i="17"/>
  <c r="C68" i="17"/>
  <c r="C63" i="17"/>
  <c r="C58" i="17"/>
  <c r="C53" i="17"/>
  <c r="C48" i="17"/>
  <c r="C43" i="17"/>
  <c r="C38" i="17"/>
  <c r="C33" i="17"/>
  <c r="C28" i="17"/>
  <c r="C23" i="17"/>
  <c r="C18" i="17"/>
  <c r="B13" i="17"/>
  <c r="D13" i="17"/>
  <c r="E13" i="17"/>
  <c r="G13" i="17"/>
  <c r="H13" i="17"/>
  <c r="I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A7" i="15"/>
  <c r="B15"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R30" i="10"/>
  <c r="Z31" i="10"/>
  <c r="AB31" i="10" s="1"/>
  <c r="Z32" i="10"/>
  <c r="AA32" i="10" s="1"/>
  <c r="R33" i="10"/>
  <c r="Z33" i="10"/>
  <c r="AA33" i="10" s="1"/>
  <c r="Z34" i="10"/>
  <c r="AA34" i="10" s="1"/>
  <c r="R35" i="10"/>
  <c r="Z35" i="10"/>
  <c r="AA35" i="10" s="1"/>
  <c r="Z36" i="10"/>
  <c r="AA36" i="10" s="1"/>
  <c r="R37" i="10"/>
  <c r="Z37" i="10"/>
  <c r="AA37" i="10" s="1"/>
  <c r="A39" i="10"/>
  <c r="A18" i="17" s="1"/>
  <c r="P39" i="10"/>
  <c r="R39" i="10"/>
  <c r="AA39" i="10"/>
  <c r="AD39" i="10"/>
  <c r="AE39" i="10"/>
  <c r="AI39" i="10"/>
  <c r="AB41" i="10"/>
  <c r="AB42" i="10"/>
  <c r="AA43" i="10"/>
  <c r="R44" i="10"/>
  <c r="AA44" i="10"/>
  <c r="AB45" i="10"/>
  <c r="AA46" i="10"/>
  <c r="AB47" i="10"/>
  <c r="R49" i="10"/>
  <c r="AA49" i="10"/>
  <c r="AA50" i="10"/>
  <c r="AB50" i="10"/>
  <c r="AB51" i="10"/>
  <c r="AB52" i="10"/>
  <c r="AA53" i="10"/>
  <c r="AB53" i="10"/>
  <c r="R54" i="10"/>
  <c r="AA54" i="10"/>
  <c r="AB55" i="10"/>
  <c r="AA55" i="10"/>
  <c r="AA56" i="10"/>
  <c r="AB57" i="10"/>
  <c r="AB58" i="10"/>
  <c r="R59" i="10"/>
  <c r="AB59" i="10"/>
  <c r="AB61" i="10"/>
  <c r="AB62" i="10"/>
  <c r="A64" i="10"/>
  <c r="P64" i="10"/>
  <c r="R64" i="10"/>
  <c r="AA64" i="10"/>
  <c r="AD64" i="10"/>
  <c r="AE64" i="10"/>
  <c r="AI64" i="10"/>
  <c r="AA65" i="10"/>
  <c r="AA66" i="10"/>
  <c r="AB67" i="10"/>
  <c r="AA68" i="10"/>
  <c r="R69" i="10"/>
  <c r="AB70" i="10"/>
  <c r="AA71" i="10"/>
  <c r="AB72" i="10"/>
  <c r="AB73" i="10"/>
  <c r="R74" i="10"/>
  <c r="AA74" i="10"/>
  <c r="AB74" i="10"/>
  <c r="AA75" i="10"/>
  <c r="AB75" i="10"/>
  <c r="AA76" i="10"/>
  <c r="AA78" i="10"/>
  <c r="R79" i="10"/>
  <c r="AB79" i="10"/>
  <c r="AB81" i="10"/>
  <c r="AA82" i="10"/>
  <c r="R84" i="10"/>
  <c r="AB84" i="10"/>
  <c r="AA84" i="10"/>
  <c r="AB86" i="10"/>
  <c r="AA87" i="10"/>
  <c r="AB88" i="10"/>
  <c r="A89" i="10"/>
  <c r="A19" i="15" s="1"/>
  <c r="P89" i="10"/>
  <c r="R89" i="10"/>
  <c r="AD89" i="10"/>
  <c r="AE89" i="10"/>
  <c r="AI89" i="10"/>
  <c r="AA90" i="10"/>
  <c r="AB90" i="10"/>
  <c r="AA91" i="10"/>
  <c r="AA93" i="10"/>
  <c r="R94" i="10"/>
  <c r="AB94" i="10"/>
  <c r="AA96" i="10"/>
  <c r="AB97" i="10"/>
  <c r="R99" i="10"/>
  <c r="AB99" i="10"/>
  <c r="AA100" i="10"/>
  <c r="AB100" i="10"/>
  <c r="AA101" i="10"/>
  <c r="AA102" i="10"/>
  <c r="AA103" i="10"/>
  <c r="R104" i="10"/>
  <c r="AA106" i="10"/>
  <c r="AB108" i="10"/>
  <c r="R109" i="10"/>
  <c r="AB109" i="10"/>
  <c r="AB110" i="10"/>
  <c r="AA111" i="10"/>
  <c r="AA112" i="10"/>
  <c r="AB113" i="10"/>
  <c r="A114" i="10"/>
  <c r="A33" i="17" s="1"/>
  <c r="P114" i="10"/>
  <c r="R114" i="10"/>
  <c r="AA114" i="10"/>
  <c r="AD114" i="10"/>
  <c r="AE114" i="10"/>
  <c r="AI114" i="10"/>
  <c r="AB115" i="10"/>
  <c r="AA116" i="10"/>
  <c r="AB116" i="10"/>
  <c r="AA117" i="10"/>
  <c r="R119" i="10"/>
  <c r="AB119" i="10"/>
  <c r="AB121" i="10"/>
  <c r="R124" i="10"/>
  <c r="AA124" i="10"/>
  <c r="AA125" i="10"/>
  <c r="AB126" i="10"/>
  <c r="R129" i="10"/>
  <c r="AB129" i="10"/>
  <c r="AA130" i="10"/>
  <c r="AA131" i="10"/>
  <c r="AA132" i="10"/>
  <c r="R134" i="10"/>
  <c r="AA134" i="10"/>
  <c r="AB136" i="10"/>
  <c r="AB137" i="10"/>
  <c r="AA137" i="10"/>
  <c r="AA138" i="10"/>
  <c r="A139" i="10"/>
  <c r="A21" i="15" s="1"/>
  <c r="P139" i="10"/>
  <c r="R139" i="10"/>
  <c r="AB139" i="10"/>
  <c r="AD139" i="10"/>
  <c r="AE139" i="10"/>
  <c r="AI139" i="10"/>
  <c r="AA140" i="10"/>
  <c r="AA141" i="10"/>
  <c r="AA143" i="10"/>
  <c r="R144" i="10"/>
  <c r="AB145" i="10"/>
  <c r="AA147" i="10"/>
  <c r="AA148" i="10"/>
  <c r="R149" i="10"/>
  <c r="AB149" i="10"/>
  <c r="AA150" i="10"/>
  <c r="AB150" i="10"/>
  <c r="AA152" i="10"/>
  <c r="R154" i="10"/>
  <c r="AA156" i="10"/>
  <c r="AB156" i="10"/>
  <c r="AA157" i="10"/>
  <c r="R159" i="10"/>
  <c r="AB159" i="10"/>
  <c r="AB160" i="10"/>
  <c r="AB161" i="10"/>
  <c r="AA161" i="10"/>
  <c r="AA162" i="10"/>
  <c r="A164" i="10"/>
  <c r="A43" i="17" s="1"/>
  <c r="P164" i="10"/>
  <c r="R164" i="10"/>
  <c r="AA164" i="10"/>
  <c r="AD164" i="10"/>
  <c r="AE164" i="10"/>
  <c r="AI164" i="10"/>
  <c r="AJ164" i="10"/>
  <c r="AK164" i="10"/>
  <c r="AA166" i="10"/>
  <c r="AA167" i="10"/>
  <c r="AB168" i="10"/>
  <c r="AA168" i="10"/>
  <c r="R169" i="10"/>
  <c r="AB170" i="10"/>
  <c r="AA170" i="10"/>
  <c r="AB171" i="10"/>
  <c r="AB172" i="10"/>
  <c r="AA172" i="10"/>
  <c r="R174" i="10"/>
  <c r="AB174" i="10"/>
  <c r="AA174" i="10"/>
  <c r="AB175" i="10"/>
  <c r="AA177" i="10"/>
  <c r="AB177" i="10"/>
  <c r="R179" i="10"/>
  <c r="AB179" i="10"/>
  <c r="AA181" i="10"/>
  <c r="R184" i="10"/>
  <c r="AB184" i="10"/>
  <c r="AB185" i="10"/>
  <c r="AA186" i="10"/>
  <c r="AB187" i="10"/>
  <c r="AA187" i="10"/>
  <c r="A189" i="10"/>
  <c r="P189" i="10"/>
  <c r="R189" i="10"/>
  <c r="AD189" i="10"/>
  <c r="AE189" i="10"/>
  <c r="AI189" i="10"/>
  <c r="AJ189" i="10"/>
  <c r="AK189" i="10"/>
  <c r="AB190" i="10"/>
  <c r="AB191" i="10"/>
  <c r="AA192" i="10"/>
  <c r="AB193" i="10"/>
  <c r="R194" i="10"/>
  <c r="AA194" i="10"/>
  <c r="AB196" i="10"/>
  <c r="AA197" i="10"/>
  <c r="R199" i="10"/>
  <c r="AA201" i="10"/>
  <c r="AB201" i="10"/>
  <c r="AA203" i="10"/>
  <c r="R204" i="10"/>
  <c r="AA204" i="10"/>
  <c r="AA205" i="10"/>
  <c r="AB206" i="10"/>
  <c r="AB207" i="10"/>
  <c r="AB208" i="10"/>
  <c r="R209" i="10"/>
  <c r="AB210" i="10"/>
  <c r="AB211" i="10"/>
  <c r="AA212" i="10"/>
  <c r="Z213" i="10"/>
  <c r="AA213" i="10" s="1"/>
  <c r="A214" i="10"/>
  <c r="A53" i="17" s="1"/>
  <c r="P214" i="10"/>
  <c r="R214" i="10"/>
  <c r="Z214" i="10"/>
  <c r="AA214" i="10" s="1"/>
  <c r="AD214" i="10"/>
  <c r="AE214" i="10"/>
  <c r="AI214" i="10"/>
  <c r="AJ214" i="10"/>
  <c r="AK214" i="10"/>
  <c r="Z215" i="10"/>
  <c r="AB215" i="10" s="1"/>
  <c r="Z216" i="10"/>
  <c r="AA216" i="10" s="1"/>
  <c r="Z217" i="10"/>
  <c r="AB217" i="10" s="1"/>
  <c r="Z218" i="10"/>
  <c r="AA218" i="10" s="1"/>
  <c r="R219" i="10"/>
  <c r="Z219" i="10"/>
  <c r="AB219" i="10" s="1"/>
  <c r="Z220" i="10"/>
  <c r="Z221" i="10"/>
  <c r="AB221" i="10" s="1"/>
  <c r="Z222" i="10"/>
  <c r="Z223" i="10"/>
  <c r="AA223" i="10" s="1"/>
  <c r="R224" i="10"/>
  <c r="Z224" i="10"/>
  <c r="AA224" i="10" s="1"/>
  <c r="Z225" i="10"/>
  <c r="Z226" i="10"/>
  <c r="AA226" i="10" s="1"/>
  <c r="Z227" i="10"/>
  <c r="AA227" i="10" s="1"/>
  <c r="Z228" i="10"/>
  <c r="R229" i="10"/>
  <c r="Z229" i="10"/>
  <c r="Z230" i="10"/>
  <c r="Z231" i="10"/>
  <c r="AA231" i="10" s="1"/>
  <c r="Z232" i="10"/>
  <c r="AA232" i="10" s="1"/>
  <c r="Z233" i="10"/>
  <c r="AB233" i="10" s="1"/>
  <c r="R234" i="10"/>
  <c r="Z234" i="10"/>
  <c r="AA234" i="10" s="1"/>
  <c r="Z235" i="10"/>
  <c r="AB235" i="10" s="1"/>
  <c r="Z236" i="10"/>
  <c r="AB236" i="10" s="1"/>
  <c r="Z237" i="10"/>
  <c r="Z238" i="10"/>
  <c r="AB238" i="10" s="1"/>
  <c r="A239" i="10"/>
  <c r="A58" i="17" s="1"/>
  <c r="P239" i="10"/>
  <c r="R239" i="10"/>
  <c r="Z239" i="10"/>
  <c r="AB239" i="10" s="1"/>
  <c r="AD239" i="10"/>
  <c r="AE239" i="10"/>
  <c r="AI239" i="10"/>
  <c r="AJ239" i="10"/>
  <c r="AK239" i="10"/>
  <c r="Z240" i="10"/>
  <c r="AA240" i="10" s="1"/>
  <c r="Z241" i="10"/>
  <c r="AB241" i="10" s="1"/>
  <c r="Z242" i="10"/>
  <c r="AA242" i="10" s="1"/>
  <c r="Z243" i="10"/>
  <c r="AA243" i="10" s="1"/>
  <c r="R244" i="10"/>
  <c r="Z244" i="10"/>
  <c r="Z245" i="10"/>
  <c r="AA245" i="10" s="1"/>
  <c r="Z246" i="10"/>
  <c r="AA246" i="10" s="1"/>
  <c r="Z247" i="10"/>
  <c r="AA247" i="10" s="1"/>
  <c r="Z248" i="10"/>
  <c r="AA248" i="10" s="1"/>
  <c r="R249" i="10"/>
  <c r="Z249" i="10"/>
  <c r="Z250" i="10"/>
  <c r="AA250" i="10" s="1"/>
  <c r="Z251" i="10"/>
  <c r="AA251" i="10" s="1"/>
  <c r="Z252" i="10"/>
  <c r="AB252" i="10" s="1"/>
  <c r="Z253" i="10"/>
  <c r="R254" i="10"/>
  <c r="Z254" i="10"/>
  <c r="AA254" i="10" s="1"/>
  <c r="Z255" i="10"/>
  <c r="AA255" i="10" s="1"/>
  <c r="Z256" i="10"/>
  <c r="AB256" i="10" s="1"/>
  <c r="Z257" i="10"/>
  <c r="AA257" i="10" s="1"/>
  <c r="Z258" i="10"/>
  <c r="R259" i="10"/>
  <c r="Z259" i="10"/>
  <c r="AA259" i="10" s="1"/>
  <c r="Z260" i="10"/>
  <c r="AB260" i="10" s="1"/>
  <c r="Z261" i="10"/>
  <c r="AA261" i="10" s="1"/>
  <c r="Z262" i="10"/>
  <c r="AB262" i="10" s="1"/>
  <c r="Z263" i="10"/>
  <c r="A264" i="10"/>
  <c r="A63" i="17" s="1"/>
  <c r="P264" i="10"/>
  <c r="R264" i="10"/>
  <c r="Z264" i="10"/>
  <c r="AA264" i="10" s="1"/>
  <c r="AD264" i="10"/>
  <c r="AE264" i="10"/>
  <c r="AI264" i="10"/>
  <c r="AJ264" i="10"/>
  <c r="AK264" i="10"/>
  <c r="Z265" i="10"/>
  <c r="AA265" i="10" s="1"/>
  <c r="Z266" i="10"/>
  <c r="AA266" i="10" s="1"/>
  <c r="Z267" i="10"/>
  <c r="AB267" i="10" s="1"/>
  <c r="Z268" i="10"/>
  <c r="AB268" i="10" s="1"/>
  <c r="R269" i="10"/>
  <c r="Z269" i="10"/>
  <c r="AB269" i="10" s="1"/>
  <c r="Z270" i="10"/>
  <c r="AA270" i="10" s="1"/>
  <c r="Z271" i="10"/>
  <c r="AA271" i="10" s="1"/>
  <c r="Z272" i="10"/>
  <c r="AB272" i="10" s="1"/>
  <c r="Z273" i="10"/>
  <c r="AA273" i="10" s="1"/>
  <c r="R274" i="10"/>
  <c r="Z274" i="10"/>
  <c r="AA274" i="10" s="1"/>
  <c r="Z275" i="10"/>
  <c r="AA275" i="10" s="1"/>
  <c r="Z276" i="10"/>
  <c r="AA276" i="10" s="1"/>
  <c r="Z277" i="10"/>
  <c r="AA277" i="10" s="1"/>
  <c r="Z278" i="10"/>
  <c r="AB278" i="10" s="1"/>
  <c r="R279" i="10"/>
  <c r="Z279" i="10"/>
  <c r="AA279" i="10" s="1"/>
  <c r="Z280" i="10"/>
  <c r="AB280" i="10" s="1"/>
  <c r="Z281" i="10"/>
  <c r="AB281" i="10" s="1"/>
  <c r="Z282" i="10"/>
  <c r="AA282" i="10" s="1"/>
  <c r="Z283" i="10"/>
  <c r="AB283" i="10" s="1"/>
  <c r="R284" i="10"/>
  <c r="Z284" i="10"/>
  <c r="Z285" i="10"/>
  <c r="AA285" i="10" s="1"/>
  <c r="Z286" i="10"/>
  <c r="AA286" i="10" s="1"/>
  <c r="Z287" i="10"/>
  <c r="AB287" i="10" s="1"/>
  <c r="Z288" i="10"/>
  <c r="AB288" i="10" s="1"/>
  <c r="A289" i="10"/>
  <c r="A27" i="15" s="1"/>
  <c r="P289" i="10"/>
  <c r="R289" i="10"/>
  <c r="Z289" i="10"/>
  <c r="AA289" i="10" s="1"/>
  <c r="AD289" i="10"/>
  <c r="AE289" i="10"/>
  <c r="AI289" i="10"/>
  <c r="AJ289" i="10"/>
  <c r="AK289" i="10"/>
  <c r="Z290" i="10"/>
  <c r="AA290" i="10" s="1"/>
  <c r="Z291" i="10"/>
  <c r="AA291" i="10" s="1"/>
  <c r="Z292" i="10"/>
  <c r="AA292" i="10" s="1"/>
  <c r="Z293" i="10"/>
  <c r="AB293" i="10" s="1"/>
  <c r="R294" i="10"/>
  <c r="Z294" i="10"/>
  <c r="AA294" i="10" s="1"/>
  <c r="Z295" i="10"/>
  <c r="AB295" i="10" s="1"/>
  <c r="Z296" i="10"/>
  <c r="AB296" i="10" s="1"/>
  <c r="Z297" i="10"/>
  <c r="AA297" i="10" s="1"/>
  <c r="Z298" i="10"/>
  <c r="R299" i="10"/>
  <c r="Z299" i="10"/>
  <c r="AB299" i="10" s="1"/>
  <c r="Z300" i="10"/>
  <c r="Z301" i="10"/>
  <c r="AA301" i="10" s="1"/>
  <c r="Z302" i="10"/>
  <c r="AB302" i="10" s="1"/>
  <c r="Z303" i="10"/>
  <c r="AA303" i="10" s="1"/>
  <c r="R304" i="10"/>
  <c r="Z304" i="10"/>
  <c r="AA304" i="10" s="1"/>
  <c r="Z305" i="10"/>
  <c r="Z306" i="10"/>
  <c r="AA306" i="10" s="1"/>
  <c r="Z307" i="10"/>
  <c r="AA307" i="10" s="1"/>
  <c r="Z308" i="10"/>
  <c r="AA308" i="10" s="1"/>
  <c r="R309" i="10"/>
  <c r="Z309" i="10"/>
  <c r="AB309" i="10" s="1"/>
  <c r="Z310" i="10"/>
  <c r="AA310" i="10" s="1"/>
  <c r="Z311" i="10"/>
  <c r="AA311" i="10" s="1"/>
  <c r="Z312" i="10"/>
  <c r="AB312" i="10" s="1"/>
  <c r="Z313" i="10"/>
  <c r="AB313" i="10" s="1"/>
  <c r="A314" i="10"/>
  <c r="A28" i="15" s="1"/>
  <c r="P314" i="10"/>
  <c r="R314" i="10"/>
  <c r="Z314" i="10"/>
  <c r="AB314" i="10" s="1"/>
  <c r="AD314" i="10"/>
  <c r="AE314" i="10"/>
  <c r="AI314" i="10"/>
  <c r="AJ314" i="10"/>
  <c r="AK314" i="10"/>
  <c r="Z315" i="10"/>
  <c r="AB315" i="10" s="1"/>
  <c r="Z316" i="10"/>
  <c r="AA316" i="10" s="1"/>
  <c r="Z317" i="10"/>
  <c r="AB317" i="10" s="1"/>
  <c r="Z318" i="10"/>
  <c r="R319" i="10"/>
  <c r="Z319" i="10"/>
  <c r="AB319" i="10" s="1"/>
  <c r="Z320" i="10"/>
  <c r="Z321" i="10"/>
  <c r="AA321" i="10" s="1"/>
  <c r="Z322" i="10"/>
  <c r="AA322" i="10" s="1"/>
  <c r="Z323" i="10"/>
  <c r="AA323" i="10" s="1"/>
  <c r="R324" i="10"/>
  <c r="Z324" i="10"/>
  <c r="AB324" i="10" s="1"/>
  <c r="Z325" i="10"/>
  <c r="Z326" i="10"/>
  <c r="AA326" i="10" s="1"/>
  <c r="Z327" i="10"/>
  <c r="Z328" i="10"/>
  <c r="AB328" i="10" s="1"/>
  <c r="R329" i="10"/>
  <c r="Z329" i="10"/>
  <c r="AB329" i="10" s="1"/>
  <c r="Z330" i="10"/>
  <c r="AB330" i="10" s="1"/>
  <c r="Z331" i="10"/>
  <c r="Z332" i="10"/>
  <c r="Z333" i="10"/>
  <c r="AA333" i="10" s="1"/>
  <c r="R334" i="10"/>
  <c r="Z334" i="10"/>
  <c r="Z335" i="10"/>
  <c r="AB335" i="10" s="1"/>
  <c r="Z336" i="10"/>
  <c r="AB336" i="10" s="1"/>
  <c r="Z337" i="10"/>
  <c r="Z338" i="10"/>
  <c r="AB338" i="10" s="1"/>
  <c r="A339" i="10"/>
  <c r="A29" i="15" s="1"/>
  <c r="P339" i="10"/>
  <c r="R339" i="10"/>
  <c r="Z339" i="10"/>
  <c r="AD339" i="10"/>
  <c r="AE339" i="10"/>
  <c r="AI339" i="10"/>
  <c r="AK339" i="10"/>
  <c r="Z340" i="10"/>
  <c r="AB340" i="10" s="1"/>
  <c r="Z341" i="10"/>
  <c r="Z342" i="10"/>
  <c r="AA342" i="10" s="1"/>
  <c r="Z343" i="10"/>
  <c r="AA343" i="10" s="1"/>
  <c r="R344" i="10"/>
  <c r="Z344" i="10"/>
  <c r="AB344" i="10" s="1"/>
  <c r="Z345" i="10"/>
  <c r="AA345" i="10" s="1"/>
  <c r="Z346" i="10"/>
  <c r="AB346" i="10" s="1"/>
  <c r="Z347" i="10"/>
  <c r="Z348" i="10"/>
  <c r="AA348" i="10" s="1"/>
  <c r="R349" i="10"/>
  <c r="Z349" i="10"/>
  <c r="AA349" i="10" s="1"/>
  <c r="Z350" i="10"/>
  <c r="AA350" i="10" s="1"/>
  <c r="Z351" i="10"/>
  <c r="AB351" i="10" s="1"/>
  <c r="Z352" i="10"/>
  <c r="AA352" i="10" s="1"/>
  <c r="Z353" i="10"/>
  <c r="AB353" i="10" s="1"/>
  <c r="R354" i="10"/>
  <c r="Z354" i="10"/>
  <c r="AA354" i="10" s="1"/>
  <c r="Z355" i="10"/>
  <c r="AB355" i="10" s="1"/>
  <c r="Z356" i="10"/>
  <c r="AB356" i="10" s="1"/>
  <c r="Z357" i="10"/>
  <c r="Z358" i="10"/>
  <c r="AB358" i="10" s="1"/>
  <c r="R359" i="10"/>
  <c r="Z359" i="10"/>
  <c r="AB359" i="10" s="1"/>
  <c r="Z360" i="10"/>
  <c r="Z361" i="10"/>
  <c r="AA361" i="10" s="1"/>
  <c r="Z362" i="10"/>
  <c r="Z363" i="10"/>
  <c r="AA363" i="10" s="1"/>
  <c r="A364" i="10"/>
  <c r="A83" i="17" s="1"/>
  <c r="P364" i="10"/>
  <c r="R364" i="10"/>
  <c r="Z364" i="10"/>
  <c r="AA364" i="10" s="1"/>
  <c r="AD364" i="10"/>
  <c r="AE364" i="10"/>
  <c r="AI364" i="10"/>
  <c r="AJ364" i="10"/>
  <c r="AK364" i="10"/>
  <c r="Z365" i="10"/>
  <c r="AA365" i="10" s="1"/>
  <c r="Z366" i="10"/>
  <c r="AB366" i="10" s="1"/>
  <c r="Z367" i="10"/>
  <c r="AA367" i="10" s="1"/>
  <c r="Z368" i="10"/>
  <c r="R369" i="10"/>
  <c r="Z369" i="10"/>
  <c r="AB369" i="10" s="1"/>
  <c r="Z370" i="10"/>
  <c r="AB370" i="10" s="1"/>
  <c r="Z371" i="10"/>
  <c r="AB371" i="10" s="1"/>
  <c r="Z372" i="10"/>
  <c r="AA372" i="10" s="1"/>
  <c r="Z373" i="10"/>
  <c r="AB373" i="10" s="1"/>
  <c r="R374" i="10"/>
  <c r="Z374" i="10"/>
  <c r="AB374" i="10" s="1"/>
  <c r="Z375" i="10"/>
  <c r="AB375" i="10" s="1"/>
  <c r="Z376" i="10"/>
  <c r="AA376" i="10" s="1"/>
  <c r="Z377" i="10"/>
  <c r="AB377" i="10" s="1"/>
  <c r="Z378" i="10"/>
  <c r="AB378" i="10" s="1"/>
  <c r="R379" i="10"/>
  <c r="Z379" i="10"/>
  <c r="AB379" i="10" s="1"/>
  <c r="Z380" i="10"/>
  <c r="AA380" i="10" s="1"/>
  <c r="Z381" i="10"/>
  <c r="Z382" i="10"/>
  <c r="AB382" i="10" s="1"/>
  <c r="Z383" i="10"/>
  <c r="AB383" i="10" s="1"/>
  <c r="R384" i="10"/>
  <c r="Z384" i="10"/>
  <c r="AA384" i="10" s="1"/>
  <c r="Z385" i="10"/>
  <c r="AA385" i="10" s="1"/>
  <c r="Z386" i="10"/>
  <c r="AA386" i="10" s="1"/>
  <c r="Z387" i="10"/>
  <c r="AB387" i="10" s="1"/>
  <c r="Z388" i="10"/>
  <c r="AB388" i="10" s="1"/>
  <c r="A389" i="10"/>
  <c r="A88" i="17" s="1"/>
  <c r="P389" i="10"/>
  <c r="R389" i="10"/>
  <c r="Z389" i="10"/>
  <c r="AB389" i="10" s="1"/>
  <c r="AD389" i="10"/>
  <c r="AE389" i="10"/>
  <c r="AI389" i="10"/>
  <c r="AJ389" i="10"/>
  <c r="AK389" i="10"/>
  <c r="Z390" i="10"/>
  <c r="AB390" i="10" s="1"/>
  <c r="Z391" i="10"/>
  <c r="AA391" i="10" s="1"/>
  <c r="Z392" i="10"/>
  <c r="AB392" i="10" s="1"/>
  <c r="Z393" i="10"/>
  <c r="AB393" i="10" s="1"/>
  <c r="R394" i="10"/>
  <c r="Z394" i="10"/>
  <c r="AB394" i="10" s="1"/>
  <c r="Z395" i="10"/>
  <c r="AA395" i="10" s="1"/>
  <c r="Z396" i="10"/>
  <c r="AB396" i="10" s="1"/>
  <c r="Z397" i="10"/>
  <c r="AA397" i="10" s="1"/>
  <c r="Z398" i="10"/>
  <c r="R399" i="10"/>
  <c r="Z399" i="10"/>
  <c r="AB399" i="10" s="1"/>
  <c r="Z400" i="10"/>
  <c r="Z401" i="10"/>
  <c r="AA401" i="10" s="1"/>
  <c r="Z402" i="10"/>
  <c r="AB402" i="10" s="1"/>
  <c r="Z403" i="10"/>
  <c r="AA403" i="10" s="1"/>
  <c r="R404" i="10"/>
  <c r="Z404" i="10"/>
  <c r="AA404" i="10" s="1"/>
  <c r="Z405" i="10"/>
  <c r="AA405" i="10" s="1"/>
  <c r="Z406" i="10"/>
  <c r="AA406" i="10" s="1"/>
  <c r="Z407" i="10"/>
  <c r="AB407" i="10" s="1"/>
  <c r="Z408" i="10"/>
  <c r="AA408" i="10" s="1"/>
  <c r="R409" i="10"/>
  <c r="Z409" i="10"/>
  <c r="AA409" i="10" s="1"/>
  <c r="Z410" i="10"/>
  <c r="AB410" i="10" s="1"/>
  <c r="Z411" i="10"/>
  <c r="AB411" i="10" s="1"/>
  <c r="Z412" i="10"/>
  <c r="AB412" i="10" s="1"/>
  <c r="Z413" i="10"/>
  <c r="AA413" i="10" s="1"/>
  <c r="A414" i="10"/>
  <c r="A93" i="17" s="1"/>
  <c r="P414" i="10"/>
  <c r="R414" i="10"/>
  <c r="Z414" i="10"/>
  <c r="AA414" i="10" s="1"/>
  <c r="AD414" i="10"/>
  <c r="AE414" i="10"/>
  <c r="AI414" i="10"/>
  <c r="AJ414" i="10"/>
  <c r="AK414" i="10"/>
  <c r="Z415" i="10"/>
  <c r="AA415" i="10" s="1"/>
  <c r="Z416" i="10"/>
  <c r="Z417" i="10"/>
  <c r="AA417" i="10" s="1"/>
  <c r="Z418" i="10"/>
  <c r="AA418" i="10" s="1"/>
  <c r="R419" i="10"/>
  <c r="Z419" i="10"/>
  <c r="AB419" i="10" s="1"/>
  <c r="Z420" i="10"/>
  <c r="AA420" i="10" s="1"/>
  <c r="Z421" i="10"/>
  <c r="AB421" i="10" s="1"/>
  <c r="Z422" i="10"/>
  <c r="AB422" i="10" s="1"/>
  <c r="Z423" i="10"/>
  <c r="AA423" i="10" s="1"/>
  <c r="R424" i="10"/>
  <c r="Z424" i="10"/>
  <c r="Z425" i="10"/>
  <c r="AA425" i="10" s="1"/>
  <c r="Z426" i="10"/>
  <c r="AB426" i="10" s="1"/>
  <c r="Z427" i="10"/>
  <c r="AA427" i="10" s="1"/>
  <c r="Z428" i="10"/>
  <c r="AA428" i="10" s="1"/>
  <c r="R429" i="10"/>
  <c r="Z429" i="10"/>
  <c r="AA429" i="10" s="1"/>
  <c r="Z430" i="10"/>
  <c r="Z431" i="10"/>
  <c r="AB431" i="10" s="1"/>
  <c r="Z432" i="10"/>
  <c r="AB432" i="10" s="1"/>
  <c r="Z433" i="10"/>
  <c r="AB433" i="10" s="1"/>
  <c r="R434" i="10"/>
  <c r="Z434" i="10"/>
  <c r="AA434" i="10" s="1"/>
  <c r="Z435" i="10"/>
  <c r="Z436" i="10"/>
  <c r="AA436" i="10" s="1"/>
  <c r="Z437" i="10"/>
  <c r="AA437" i="10" s="1"/>
  <c r="Z438" i="10"/>
  <c r="AB438" i="10" s="1"/>
  <c r="A439" i="10"/>
  <c r="A98" i="17" s="1"/>
  <c r="P439" i="10"/>
  <c r="R439" i="10"/>
  <c r="Z439" i="10"/>
  <c r="AA439" i="10" s="1"/>
  <c r="AD439" i="10"/>
  <c r="AE439" i="10"/>
  <c r="AI439" i="10"/>
  <c r="AJ439" i="10"/>
  <c r="AK439" i="10"/>
  <c r="Z440" i="10"/>
  <c r="AA440" i="10" s="1"/>
  <c r="Z441" i="10"/>
  <c r="AB441" i="10" s="1"/>
  <c r="Z442" i="10"/>
  <c r="Z443" i="10"/>
  <c r="AB443" i="10" s="1"/>
  <c r="R444" i="10"/>
  <c r="Z444" i="10"/>
  <c r="AB444" i="10" s="1"/>
  <c r="Z445" i="10"/>
  <c r="AB445" i="10" s="1"/>
  <c r="Z446" i="10"/>
  <c r="AB446" i="10" s="1"/>
  <c r="Z447" i="10"/>
  <c r="AB447" i="10" s="1"/>
  <c r="Z448" i="10"/>
  <c r="AA448" i="10" s="1"/>
  <c r="R449" i="10"/>
  <c r="Z449" i="10"/>
  <c r="AA449" i="10" s="1"/>
  <c r="Z450" i="10"/>
  <c r="AB450" i="10" s="1"/>
  <c r="Z451" i="10"/>
  <c r="AA451" i="10" s="1"/>
  <c r="Z452" i="10"/>
  <c r="AB452" i="10" s="1"/>
  <c r="Z453" i="10"/>
  <c r="AA453" i="10" s="1"/>
  <c r="R454" i="10"/>
  <c r="Z454" i="10"/>
  <c r="AB454" i="10" s="1"/>
  <c r="Z455" i="10"/>
  <c r="AA455" i="10" s="1"/>
  <c r="Z456" i="10"/>
  <c r="AA456" i="10" s="1"/>
  <c r="Z457" i="10"/>
  <c r="AB457" i="10" s="1"/>
  <c r="Z458" i="10"/>
  <c r="AB458" i="10" s="1"/>
  <c r="R459" i="10"/>
  <c r="Z459" i="10"/>
  <c r="Z460" i="10"/>
  <c r="Z461" i="10"/>
  <c r="AA461" i="10" s="1"/>
  <c r="Z462" i="10"/>
  <c r="AA462" i="10" s="1"/>
  <c r="Z463" i="10"/>
  <c r="AA463" i="10" s="1"/>
  <c r="A464" i="10"/>
  <c r="A34" i="15" s="1"/>
  <c r="P464" i="10"/>
  <c r="R464" i="10"/>
  <c r="Z464" i="10"/>
  <c r="AA464" i="10" s="1"/>
  <c r="AD464" i="10"/>
  <c r="AE464" i="10"/>
  <c r="AI464" i="10"/>
  <c r="AJ464" i="10"/>
  <c r="AK464" i="10"/>
  <c r="Z465" i="10"/>
  <c r="AB465" i="10" s="1"/>
  <c r="Z466" i="10"/>
  <c r="Z467" i="10"/>
  <c r="Z468" i="10"/>
  <c r="AB468" i="10" s="1"/>
  <c r="R469" i="10"/>
  <c r="Z469" i="10"/>
  <c r="AB469" i="10" s="1"/>
  <c r="Z470" i="10"/>
  <c r="AA470" i="10" s="1"/>
  <c r="Z471" i="10"/>
  <c r="AB471" i="10" s="1"/>
  <c r="Z472" i="10"/>
  <c r="AB472" i="10" s="1"/>
  <c r="Z473" i="10"/>
  <c r="R474" i="10"/>
  <c r="Z474" i="10"/>
  <c r="AA474" i="10" s="1"/>
  <c r="Z475" i="10"/>
  <c r="AA475" i="10" s="1"/>
  <c r="Z476" i="10"/>
  <c r="AB476" i="10" s="1"/>
  <c r="Z477" i="10"/>
  <c r="AA477" i="10" s="1"/>
  <c r="Z478" i="10"/>
  <c r="AA478" i="10" s="1"/>
  <c r="R479" i="10"/>
  <c r="Z479" i="10"/>
  <c r="AB479" i="10" s="1"/>
  <c r="Z480" i="10"/>
  <c r="AB480" i="10" s="1"/>
  <c r="Z481" i="10"/>
  <c r="AB481" i="10" s="1"/>
  <c r="Z482" i="10"/>
  <c r="AB482" i="10" s="1"/>
  <c r="Z483" i="10"/>
  <c r="AA483" i="10" s="1"/>
  <c r="R484" i="10"/>
  <c r="Z484" i="10"/>
  <c r="AA484" i="10" s="1"/>
  <c r="Z485" i="10"/>
  <c r="AB485" i="10" s="1"/>
  <c r="Z486" i="10"/>
  <c r="AB486" i="10" s="1"/>
  <c r="Z487" i="10"/>
  <c r="Z488" i="10"/>
  <c r="AA488" i="10" s="1"/>
  <c r="AB28" i="10"/>
  <c r="AJ339" i="10"/>
  <c r="AA189" i="10"/>
  <c r="AB189" i="10"/>
  <c r="AB186" i="10"/>
  <c r="AA208" i="10"/>
  <c r="AA198" i="10"/>
  <c r="AB198" i="10"/>
  <c r="AB194" i="10"/>
  <c r="AA163" i="10"/>
  <c r="AB163" i="10"/>
  <c r="AA159" i="10"/>
  <c r="AA153" i="10"/>
  <c r="AB153" i="10"/>
  <c r="AA149" i="10"/>
  <c r="AB143" i="10"/>
  <c r="AB124" i="10"/>
  <c r="AB95" i="10"/>
  <c r="AA95" i="10"/>
  <c r="AA209" i="10"/>
  <c r="AB209" i="10"/>
  <c r="AA193" i="10"/>
  <c r="AA176" i="10"/>
  <c r="AB176" i="10"/>
  <c r="AA109" i="10"/>
  <c r="AB68" i="10"/>
  <c r="AA158" i="10"/>
  <c r="AB158" i="10"/>
  <c r="AB135" i="10"/>
  <c r="AA135" i="10"/>
  <c r="AA118" i="10"/>
  <c r="AB118" i="10"/>
  <c r="AB134" i="10"/>
  <c r="AA98" i="10"/>
  <c r="AB98" i="10"/>
  <c r="AA94" i="10"/>
  <c r="AB87" i="10"/>
  <c r="AA67" i="10"/>
  <c r="AB103" i="10"/>
  <c r="AA99" i="10"/>
  <c r="AB93" i="10"/>
  <c r="AA77" i="10"/>
  <c r="AB77" i="10"/>
  <c r="AA51" i="10"/>
  <c r="AA41" i="10"/>
  <c r="AA29" i="10"/>
  <c r="AB29" i="10"/>
  <c r="AB152" i="10"/>
  <c r="AB147" i="10"/>
  <c r="AB132" i="10"/>
  <c r="AB117" i="10"/>
  <c r="AB106" i="10"/>
  <c r="AB91" i="10"/>
  <c r="AA79" i="10"/>
  <c r="AB76" i="10"/>
  <c r="AA57" i="10"/>
  <c r="AA47" i="10"/>
  <c r="AA42" i="10"/>
  <c r="AB178" i="10"/>
  <c r="AA178" i="10"/>
  <c r="AB165" i="10"/>
  <c r="AA165" i="10"/>
  <c r="AA146" i="10"/>
  <c r="AB146" i="10"/>
  <c r="AB92" i="10"/>
  <c r="AA92" i="10"/>
  <c r="AB111" i="10"/>
  <c r="AB162" i="10"/>
  <c r="AB82" i="10"/>
  <c r="AB203" i="10"/>
  <c r="AB138" i="10"/>
  <c r="AB166" i="10"/>
  <c r="AA185" i="10"/>
  <c r="AB169" i="10"/>
  <c r="AA169" i="10"/>
  <c r="AB123" i="10"/>
  <c r="AA123" i="10"/>
  <c r="AA81" i="10"/>
  <c r="AA52" i="10"/>
  <c r="AB164" i="10"/>
  <c r="AA115" i="10"/>
  <c r="AA432" i="10"/>
  <c r="AB456" i="10"/>
  <c r="AB212" i="10"/>
  <c r="AA210" i="10"/>
  <c r="AB200" i="10"/>
  <c r="AA200" i="10"/>
  <c r="AB197" i="10"/>
  <c r="AB120" i="10"/>
  <c r="AA120" i="10"/>
  <c r="AA113" i="10"/>
  <c r="AA108" i="10"/>
  <c r="AB96" i="10"/>
  <c r="AB89" i="10"/>
  <c r="AA89" i="10"/>
  <c r="AB173" i="10"/>
  <c r="AA173" i="10"/>
  <c r="AB140" i="10"/>
  <c r="AB188" i="10"/>
  <c r="AA188" i="10"/>
  <c r="AB133" i="10"/>
  <c r="AA133" i="10"/>
  <c r="AB43" i="10"/>
  <c r="AA238" i="10"/>
  <c r="AA105" i="10"/>
  <c r="AB105" i="10"/>
  <c r="AA80" i="10"/>
  <c r="AB80" i="10"/>
  <c r="AB192" i="10"/>
  <c r="AA179" i="10"/>
  <c r="AA160" i="10"/>
  <c r="AB130" i="10"/>
  <c r="AA121" i="10"/>
  <c r="AB102" i="10"/>
  <c r="AA86" i="10"/>
  <c r="AA70" i="10"/>
  <c r="AB49" i="10"/>
  <c r="AA59" i="10"/>
  <c r="AB54" i="10"/>
  <c r="AA45" i="10"/>
  <c r="AB44" i="10"/>
  <c r="AB114" i="10"/>
  <c r="AB65" i="10"/>
  <c r="AA62" i="10"/>
  <c r="AB64" i="10"/>
  <c r="AA241" i="10" l="1"/>
  <c r="AB213" i="10"/>
  <c r="AB348" i="10"/>
  <c r="AB242" i="10"/>
  <c r="AA457" i="10"/>
  <c r="AB349" i="10"/>
  <c r="AA447" i="10"/>
  <c r="AB291" i="10"/>
  <c r="AB301" i="10"/>
  <c r="AB401" i="10"/>
  <c r="AB286" i="10"/>
  <c r="AA422" i="10"/>
  <c r="AA479" i="10"/>
  <c r="A24" i="15"/>
  <c r="AA426" i="10"/>
  <c r="AB226" i="10"/>
  <c r="AA299" i="10"/>
  <c r="AA319" i="10"/>
  <c r="AC314" i="10"/>
  <c r="AL314" i="10" s="1"/>
  <c r="AN314" i="10" s="1"/>
  <c r="AA252" i="10"/>
  <c r="AA281" i="10"/>
  <c r="AA394" i="10"/>
  <c r="AA338" i="10"/>
  <c r="AB343" i="10"/>
  <c r="AB264" i="10"/>
  <c r="AB448" i="10"/>
  <c r="AH64" i="10"/>
  <c r="AA393" i="10"/>
  <c r="AA262" i="10"/>
  <c r="AA221" i="10"/>
  <c r="AB247" i="10"/>
  <c r="AB227" i="10"/>
  <c r="AA269" i="10"/>
  <c r="AA370" i="10"/>
  <c r="AA375" i="10"/>
  <c r="AB372" i="10"/>
  <c r="A28" i="17"/>
  <c r="AB290" i="10"/>
  <c r="AB413" i="10"/>
  <c r="AB437" i="10"/>
  <c r="AA482" i="10"/>
  <c r="AA312" i="10"/>
  <c r="AB285" i="10"/>
  <c r="AB321" i="10"/>
  <c r="AA480" i="10"/>
  <c r="AA433" i="10"/>
  <c r="AB250" i="10"/>
  <c r="AB307" i="10"/>
  <c r="AH414" i="10"/>
  <c r="AA399" i="10"/>
  <c r="AB391" i="10"/>
  <c r="AA351" i="10"/>
  <c r="AA377" i="10"/>
  <c r="AA387" i="10"/>
  <c r="AA390" i="10"/>
  <c r="AA296" i="10"/>
  <c r="AA283" i="10"/>
  <c r="AH139" i="10"/>
  <c r="AA469" i="10"/>
  <c r="AH339" i="10"/>
  <c r="AA219" i="10"/>
  <c r="A17" i="15"/>
  <c r="AB265" i="10"/>
  <c r="AC364" i="10"/>
  <c r="AL364" i="10" s="1"/>
  <c r="AP364" i="10" s="1"/>
  <c r="AA481" i="10"/>
  <c r="AB440" i="10"/>
  <c r="AB488" i="10"/>
  <c r="AH314" i="10"/>
  <c r="AB218" i="10"/>
  <c r="AA444" i="10"/>
  <c r="AB304" i="10"/>
  <c r="AA336" i="10"/>
  <c r="AB423" i="10"/>
  <c r="AB261" i="10"/>
  <c r="AA471" i="10"/>
  <c r="AB306" i="10"/>
  <c r="AB297" i="10"/>
  <c r="AB277" i="10"/>
  <c r="AA389" i="10"/>
  <c r="AA313" i="10"/>
  <c r="AB425" i="10"/>
  <c r="AB361" i="10"/>
  <c r="AB232" i="10"/>
  <c r="AA485" i="10"/>
  <c r="AA382" i="10"/>
  <c r="AB266" i="10"/>
  <c r="AB417" i="10"/>
  <c r="AB214" i="10"/>
  <c r="AA358" i="10"/>
  <c r="AB303" i="10"/>
  <c r="AA446" i="10"/>
  <c r="AB397" i="10"/>
  <c r="AC239" i="10"/>
  <c r="AL239" i="10" s="1"/>
  <c r="AO239" i="10" s="1"/>
  <c r="AA396" i="10"/>
  <c r="AB386" i="10"/>
  <c r="AB385" i="10"/>
  <c r="AA371" i="10"/>
  <c r="AB350" i="10"/>
  <c r="AA419" i="10"/>
  <c r="A78" i="17"/>
  <c r="AA235" i="10"/>
  <c r="AB483" i="10"/>
  <c r="AA287" i="10"/>
  <c r="AB404" i="10"/>
  <c r="AB257" i="10"/>
  <c r="AB451" i="10"/>
  <c r="AB376" i="10"/>
  <c r="AC289" i="10"/>
  <c r="AL289" i="10" s="1"/>
  <c r="AO289" i="10" s="1"/>
  <c r="AA344" i="10"/>
  <c r="AA295" i="10"/>
  <c r="AA431" i="10"/>
  <c r="AB384" i="10"/>
  <c r="AA236" i="10"/>
  <c r="AB275" i="10"/>
  <c r="AB271" i="10"/>
  <c r="AB234" i="10"/>
  <c r="AB311" i="10"/>
  <c r="AA392" i="10"/>
  <c r="AA315" i="10"/>
  <c r="AB484" i="10"/>
  <c r="AB464" i="10"/>
  <c r="AB363" i="10"/>
  <c r="AA346" i="10"/>
  <c r="AH289" i="10"/>
  <c r="AA215" i="10"/>
  <c r="AA324" i="10"/>
  <c r="AB418" i="10"/>
  <c r="AA388" i="10"/>
  <c r="AA373" i="10"/>
  <c r="AB365" i="10"/>
  <c r="AA280" i="10"/>
  <c r="AA272" i="10"/>
  <c r="AA260" i="10"/>
  <c r="AB36" i="10"/>
  <c r="AA38" i="10"/>
  <c r="AB37" i="10"/>
  <c r="AB34" i="10"/>
  <c r="AB33" i="10"/>
  <c r="AA31" i="10"/>
  <c r="AB32" i="10"/>
  <c r="AB35" i="10"/>
  <c r="A33" i="15"/>
  <c r="A26" i="15"/>
  <c r="A68" i="17"/>
  <c r="A13" i="17"/>
  <c r="A30" i="15"/>
  <c r="AB414" i="10"/>
  <c r="AA421" i="10"/>
  <c r="AB326" i="10"/>
  <c r="A25" i="15"/>
  <c r="AB478" i="10"/>
  <c r="AH464" i="10"/>
  <c r="AB405" i="10"/>
  <c r="AA369" i="10"/>
  <c r="AB345" i="10"/>
  <c r="AB310" i="10"/>
  <c r="AB273" i="10"/>
  <c r="AB380" i="10"/>
  <c r="AB439" i="10"/>
  <c r="AB403" i="10"/>
  <c r="AB409" i="10"/>
  <c r="AA353" i="10"/>
  <c r="AH364" i="10"/>
  <c r="AA438" i="10"/>
  <c r="AB316" i="10"/>
  <c r="AA476" i="10"/>
  <c r="AB279" i="10"/>
  <c r="AA309" i="10"/>
  <c r="AA443" i="10"/>
  <c r="AB463" i="10"/>
  <c r="AB429" i="10"/>
  <c r="AA411" i="10"/>
  <c r="AB367" i="10"/>
  <c r="AB308" i="10"/>
  <c r="AB294" i="10"/>
  <c r="AH264" i="10"/>
  <c r="AB245" i="10"/>
  <c r="AA454" i="10"/>
  <c r="AB434" i="10"/>
  <c r="A20" i="15"/>
  <c r="AB216" i="10"/>
  <c r="AB420" i="10"/>
  <c r="AB395" i="10"/>
  <c r="AA355" i="10"/>
  <c r="AH39" i="10"/>
  <c r="AA378" i="10"/>
  <c r="AA293" i="10"/>
  <c r="AB427" i="10"/>
  <c r="AB292" i="10"/>
  <c r="AB243" i="10"/>
  <c r="AB274" i="10"/>
  <c r="R27" i="10"/>
  <c r="R26" i="10"/>
  <c r="AH89" i="10"/>
  <c r="AH164" i="10"/>
  <c r="A31" i="15"/>
  <c r="A22" i="15"/>
  <c r="A73" i="17"/>
  <c r="A103" i="17"/>
  <c r="AA487" i="10"/>
  <c r="AB487" i="10"/>
  <c r="AA430" i="10"/>
  <c r="AB430" i="10"/>
  <c r="AA360" i="10"/>
  <c r="AB360" i="10"/>
  <c r="AA334" i="10"/>
  <c r="AB334" i="10"/>
  <c r="AA318" i="10"/>
  <c r="AB318" i="10"/>
  <c r="AA225" i="10"/>
  <c r="AB225" i="10"/>
  <c r="AB69" i="10"/>
  <c r="AA69" i="10"/>
  <c r="AB428" i="10"/>
  <c r="AA468" i="10"/>
  <c r="AB56" i="10"/>
  <c r="AB435" i="10"/>
  <c r="AA435" i="10"/>
  <c r="AA331" i="10"/>
  <c r="AB331" i="10"/>
  <c r="AB320" i="10"/>
  <c r="AA320" i="10"/>
  <c r="AB298" i="10"/>
  <c r="AA298" i="10"/>
  <c r="AA199" i="10"/>
  <c r="AB199" i="10"/>
  <c r="AA180" i="10"/>
  <c r="AB180" i="10"/>
  <c r="AA155" i="10"/>
  <c r="AB155" i="10"/>
  <c r="AB46" i="10"/>
  <c r="AB141" i="10"/>
  <c r="AA486" i="10"/>
  <c r="AB66" i="10"/>
  <c r="AB78" i="10"/>
  <c r="AA184" i="10"/>
  <c r="AA58" i="10"/>
  <c r="AA73" i="10"/>
  <c r="AB112" i="10"/>
  <c r="AB276" i="10"/>
  <c r="AB289" i="10"/>
  <c r="AB449" i="10"/>
  <c r="AB259" i="10"/>
  <c r="AB354" i="10"/>
  <c r="AA466" i="10"/>
  <c r="AB466" i="10"/>
  <c r="AA424" i="10"/>
  <c r="AB424" i="10"/>
  <c r="AB400" i="10"/>
  <c r="AA400" i="10"/>
  <c r="AA398" i="10"/>
  <c r="AB398" i="10"/>
  <c r="AA379" i="10"/>
  <c r="AA341" i="10"/>
  <c r="AB341" i="10"/>
  <c r="AA328" i="10"/>
  <c r="AB325" i="10"/>
  <c r="AA325" i="10"/>
  <c r="AB322" i="10"/>
  <c r="AA305" i="10"/>
  <c r="AB305" i="10"/>
  <c r="AA302" i="10"/>
  <c r="AB284" i="10"/>
  <c r="AA284" i="10"/>
  <c r="AB282" i="10"/>
  <c r="AA249" i="10"/>
  <c r="AB249" i="10"/>
  <c r="AB183" i="10"/>
  <c r="AA183" i="10"/>
  <c r="AA154" i="10"/>
  <c r="AB154" i="10"/>
  <c r="AA128" i="10"/>
  <c r="AB128" i="10"/>
  <c r="AA110" i="10"/>
  <c r="AC89" i="10"/>
  <c r="AJ89" i="10" s="1"/>
  <c r="AA30" i="10"/>
  <c r="AB30" i="10"/>
  <c r="AB459" i="10"/>
  <c r="AA459" i="10"/>
  <c r="AA357" i="10"/>
  <c r="AB357" i="10"/>
  <c r="AA327" i="10"/>
  <c r="AB327" i="10"/>
  <c r="AA228" i="10"/>
  <c r="AB228" i="10"/>
  <c r="AA222" i="10"/>
  <c r="AB222" i="10"/>
  <c r="AC214" i="10"/>
  <c r="AL214" i="10" s="1"/>
  <c r="AP214" i="10" s="1"/>
  <c r="AA88" i="10"/>
  <c r="AB467" i="10"/>
  <c r="AA467" i="10"/>
  <c r="AC439" i="10"/>
  <c r="AL439" i="10" s="1"/>
  <c r="AN439" i="10" s="1"/>
  <c r="AB362" i="10"/>
  <c r="AA362" i="10"/>
  <c r="AA337" i="10"/>
  <c r="AB337" i="10"/>
  <c r="AB300" i="10"/>
  <c r="AA300" i="10"/>
  <c r="AH239" i="10"/>
  <c r="AB230" i="10"/>
  <c r="AA230" i="10"/>
  <c r="AB122" i="10"/>
  <c r="AA122" i="10"/>
  <c r="AB63" i="10"/>
  <c r="AA63" i="10"/>
  <c r="AA61" i="10"/>
  <c r="AB39" i="10"/>
  <c r="AA356" i="10"/>
  <c r="AA441" i="10"/>
  <c r="AA191" i="10"/>
  <c r="AB470" i="10"/>
  <c r="AA267" i="10"/>
  <c r="AA72" i="10"/>
  <c r="AA171" i="10"/>
  <c r="AB475" i="10"/>
  <c r="AA460" i="10"/>
  <c r="AB460" i="10"/>
  <c r="AB442" i="10"/>
  <c r="AA442" i="10"/>
  <c r="AC414" i="10"/>
  <c r="AL414" i="10" s="1"/>
  <c r="AO414" i="10" s="1"/>
  <c r="AA381" i="10"/>
  <c r="AB381" i="10"/>
  <c r="AB368" i="10"/>
  <c r="AA368" i="10"/>
  <c r="AB347" i="10"/>
  <c r="AA347" i="10"/>
  <c r="AC339" i="10"/>
  <c r="AL339" i="10" s="1"/>
  <c r="AO339" i="10" s="1"/>
  <c r="AA329" i="10"/>
  <c r="AB270" i="10"/>
  <c r="AC264" i="10"/>
  <c r="AL264" i="10" s="1"/>
  <c r="AP264" i="10" s="1"/>
  <c r="AA263" i="10"/>
  <c r="AB263" i="10"/>
  <c r="AB255" i="10"/>
  <c r="AB253" i="10"/>
  <c r="AA253" i="10"/>
  <c r="AB251" i="10"/>
  <c r="AA237" i="10"/>
  <c r="AB237" i="10"/>
  <c r="AA206" i="10"/>
  <c r="AA139" i="10"/>
  <c r="A38" i="17"/>
  <c r="AA127" i="10"/>
  <c r="AB127" i="10"/>
  <c r="AB107" i="10"/>
  <c r="AA107" i="10"/>
  <c r="AA83" i="10"/>
  <c r="AB83" i="10"/>
  <c r="AC464" i="10"/>
  <c r="AL464" i="10" s="1"/>
  <c r="AN464" i="10" s="1"/>
  <c r="AH439" i="10"/>
  <c r="AH389" i="10"/>
  <c r="AC389" i="10"/>
  <c r="AL389" i="10" s="1"/>
  <c r="AN389" i="10" s="1"/>
  <c r="AA412" i="10"/>
  <c r="AA407" i="10"/>
  <c r="AA233" i="10"/>
  <c r="AB224" i="10"/>
  <c r="AH214" i="10"/>
  <c r="AA207" i="10"/>
  <c r="AB205" i="10"/>
  <c r="AC164" i="10"/>
  <c r="AL164" i="10" s="1"/>
  <c r="AM164" i="10" s="1"/>
  <c r="AA129" i="10"/>
  <c r="AB125" i="10"/>
  <c r="AB71" i="10"/>
  <c r="AP314" i="10"/>
  <c r="AA268" i="10"/>
  <c r="AB258" i="10"/>
  <c r="AA258" i="10"/>
  <c r="AA256" i="10"/>
  <c r="AB248" i="10"/>
  <c r="AA229" i="10"/>
  <c r="AB229" i="10"/>
  <c r="AB223" i="10"/>
  <c r="AA217" i="10"/>
  <c r="AA211" i="10"/>
  <c r="AB202" i="10"/>
  <c r="AA202" i="10"/>
  <c r="AA196" i="10"/>
  <c r="AB182" i="10"/>
  <c r="AA182" i="10"/>
  <c r="AA175" i="10"/>
  <c r="AA145" i="10"/>
  <c r="AA136" i="10"/>
  <c r="AA104" i="10"/>
  <c r="AB104" i="10"/>
  <c r="A23" i="17"/>
  <c r="A18" i="15"/>
  <c r="AA48" i="10"/>
  <c r="AB48" i="10"/>
  <c r="AA458" i="10"/>
  <c r="A32" i="15"/>
  <c r="AB453" i="10"/>
  <c r="AB436" i="10"/>
  <c r="AB332" i="10"/>
  <c r="AA332" i="10"/>
  <c r="A48" i="17"/>
  <c r="A23" i="15"/>
  <c r="AA465" i="10"/>
  <c r="AA383" i="10"/>
  <c r="AA410" i="10"/>
  <c r="AA452" i="10"/>
  <c r="AA314" i="10"/>
  <c r="AB415" i="10"/>
  <c r="AB157" i="10"/>
  <c r="AB148" i="10"/>
  <c r="AB254" i="10"/>
  <c r="AB231" i="10"/>
  <c r="AB461" i="10"/>
  <c r="AA366" i="10"/>
  <c r="AB473" i="10"/>
  <c r="AA473" i="10"/>
  <c r="AB462" i="10"/>
  <c r="AB333" i="10"/>
  <c r="AB195" i="10"/>
  <c r="AA195" i="10"/>
  <c r="AA190" i="10"/>
  <c r="AA144" i="10"/>
  <c r="AB144" i="10"/>
  <c r="AA359" i="10"/>
  <c r="AA339" i="10"/>
  <c r="AB339" i="10"/>
  <c r="AA142" i="10"/>
  <c r="AB142" i="10"/>
  <c r="AB85" i="10"/>
  <c r="AA85" i="10"/>
  <c r="AC64" i="10" s="1"/>
  <c r="AB323" i="10"/>
  <c r="AB167" i="10"/>
  <c r="AA119" i="10"/>
  <c r="AB352" i="10"/>
  <c r="AB101" i="10"/>
  <c r="AA126" i="10"/>
  <c r="AB181" i="10"/>
  <c r="AA340" i="10"/>
  <c r="AA450" i="10"/>
  <c r="AB204" i="10"/>
  <c r="AB477" i="10"/>
  <c r="AB474" i="10"/>
  <c r="AA472" i="10"/>
  <c r="AB455" i="10"/>
  <c r="AA445" i="10"/>
  <c r="AA416" i="10"/>
  <c r="AB416" i="10"/>
  <c r="AB408" i="10"/>
  <c r="AB406" i="10"/>
  <c r="AA402" i="10"/>
  <c r="AA374" i="10"/>
  <c r="AB364" i="10"/>
  <c r="AB342" i="10"/>
  <c r="AA335" i="10"/>
  <c r="AA330" i="10"/>
  <c r="AA317" i="10"/>
  <c r="AA288" i="10"/>
  <c r="AA278" i="10"/>
  <c r="AB246" i="10"/>
  <c r="AA244" i="10"/>
  <c r="AB244" i="10"/>
  <c r="AB240" i="10"/>
  <c r="AA239" i="10"/>
  <c r="AA220" i="10"/>
  <c r="AB220" i="10"/>
  <c r="AC189" i="10"/>
  <c r="AL189" i="10" s="1"/>
  <c r="AB151" i="10"/>
  <c r="AA151" i="10"/>
  <c r="AB131" i="10"/>
  <c r="AA97" i="10"/>
  <c r="AB60" i="10"/>
  <c r="AA60" i="10"/>
  <c r="AA40" i="10"/>
  <c r="AB40" i="10"/>
  <c r="AH189" i="10"/>
  <c r="AH114" i="10"/>
  <c r="AH28" i="10"/>
  <c r="AC28" i="10" l="1"/>
  <c r="AM314" i="10"/>
  <c r="AO314" i="10"/>
  <c r="AM239" i="10"/>
  <c r="AN239" i="10"/>
  <c r="AP239" i="10"/>
  <c r="AO364" i="10"/>
  <c r="AN364" i="10"/>
  <c r="AM364" i="10"/>
  <c r="AP389" i="10"/>
  <c r="AM289" i="10"/>
  <c r="AN289" i="10"/>
  <c r="AP339" i="10"/>
  <c r="AO389" i="10"/>
  <c r="AP289" i="10"/>
  <c r="AO264" i="10"/>
  <c r="AM414" i="10"/>
  <c r="AN414" i="10"/>
  <c r="AP464" i="10"/>
  <c r="AP414" i="10"/>
  <c r="AM464" i="10"/>
  <c r="AM389" i="10"/>
  <c r="AO214" i="10"/>
  <c r="AK89" i="10"/>
  <c r="AM264" i="10"/>
  <c r="AM214" i="10"/>
  <c r="AO164" i="10"/>
  <c r="AN214" i="10"/>
  <c r="AP164" i="10"/>
  <c r="AN164" i="10"/>
  <c r="AL89" i="10"/>
  <c r="AP89" i="10" s="1"/>
  <c r="AM339" i="10"/>
  <c r="AC114" i="10"/>
  <c r="AJ114" i="10" s="1"/>
  <c r="AN264" i="10"/>
  <c r="AN339" i="10"/>
  <c r="AO464" i="10"/>
  <c r="AP439" i="10"/>
  <c r="AM439" i="10"/>
  <c r="AO439" i="10"/>
  <c r="AC39" i="10"/>
  <c r="AK39" i="10" s="1"/>
  <c r="AK64" i="10"/>
  <c r="AJ64" i="10"/>
  <c r="AA27" i="10"/>
  <c r="AP189" i="10"/>
  <c r="AM189" i="10"/>
  <c r="AN189" i="10"/>
  <c r="AO189" i="10"/>
  <c r="AC139" i="10"/>
  <c r="F73" i="17" l="1"/>
  <c r="F58" i="17"/>
  <c r="F98" i="17"/>
  <c r="F93" i="17"/>
  <c r="F83" i="17"/>
  <c r="F53" i="17"/>
  <c r="F68" i="17"/>
  <c r="F103" i="17"/>
  <c r="F88" i="17"/>
  <c r="AJ28" i="10"/>
  <c r="AK28" i="10"/>
  <c r="F63" i="17"/>
  <c r="F78" i="17"/>
  <c r="F43" i="17"/>
  <c r="AN89" i="10"/>
  <c r="AO89" i="10"/>
  <c r="AM89" i="10"/>
  <c r="AL64" i="10"/>
  <c r="AP64" i="10" s="1"/>
  <c r="AK114" i="10"/>
  <c r="AL114" i="10" s="1"/>
  <c r="AJ39" i="10"/>
  <c r="AL39" i="10" s="1"/>
  <c r="AP39" i="10" s="1"/>
  <c r="AJ139" i="10"/>
  <c r="AK139" i="10"/>
  <c r="F48" i="17"/>
  <c r="AL28" i="10" l="1"/>
  <c r="AO28" i="10" s="1"/>
  <c r="AO64" i="10"/>
  <c r="F28" i="17"/>
  <c r="AN64" i="10"/>
  <c r="AN39" i="10"/>
  <c r="AM64" i="10"/>
  <c r="AP114" i="10"/>
  <c r="AO114" i="10"/>
  <c r="AN114" i="10"/>
  <c r="AM114" i="10"/>
  <c r="AO39" i="10"/>
  <c r="AM39" i="10"/>
  <c r="AL139" i="10"/>
  <c r="AN139" i="10" s="1"/>
  <c r="AM28" i="10" l="1"/>
  <c r="AN28" i="10"/>
  <c r="F23" i="17"/>
  <c r="F18" i="17"/>
  <c r="AO139" i="10"/>
  <c r="F33" i="17"/>
  <c r="AM139" i="10"/>
  <c r="AP139" i="10"/>
  <c r="F13" i="17" l="1"/>
  <c r="F3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1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2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3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5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0"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0"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35"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37"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9"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9"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39"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44"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44"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49"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4"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54"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9"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59"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64"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64"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64"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9"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69"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4"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74"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9"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79"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4"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84"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89"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89"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89"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4"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94"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9"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99"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4"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04"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9"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09"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14"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14"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14"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9"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19"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4"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24"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9"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29"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4"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34"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39"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39"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39"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44"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44"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9"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49"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4"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54"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9"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59"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64"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64"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64"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9"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69"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4"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74"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9"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79"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4"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84"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89"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89"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189"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4"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194"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9"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199"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4"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04"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9"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09"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14"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14"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14"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9"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19"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4"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24"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9"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29"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4"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34"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39"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39"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39"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4"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44"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9"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49"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4"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54"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9"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59"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64"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64"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64"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9"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69"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4"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74"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9"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79"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4"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84"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89"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9"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289"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4"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294"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9"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299"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4"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04"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9"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09"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14"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14"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14"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9"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19"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4"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24"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9"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29"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4"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34"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39"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39"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39"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4"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44"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9"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49"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4"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54"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9"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59"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64"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64"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64"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9"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69"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4"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74"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9"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79"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4"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84"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89"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89"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389"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4"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394"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9"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399"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4"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04"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9"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09"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14"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14"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14"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9"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19"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4"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24"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9"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29"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4"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34"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39"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39"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39"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4"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44"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9"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49"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4"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54"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9"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59"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64"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64"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64"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9"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69"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4"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74"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9"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79"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4"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84"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<sst xmlns="http://schemas.openxmlformats.org/spreadsheetml/2006/main" count="794" uniqueCount="690">
  <si>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</si>
  <si>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</si>
  <si>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</si>
  <si>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</si>
  <si>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</si>
  <si>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</si>
  <si>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</si>
  <si>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</si>
  <si>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</si>
  <si>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</si>
  <si>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</si>
  <si>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</si>
  <si>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</si>
  <si>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</si>
  <si>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</si>
  <si>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1.2.1</t>
  </si>
  <si>
    <t>1.2.2</t>
  </si>
  <si>
    <t>1.2.3</t>
  </si>
  <si>
    <t>1.3.1</t>
  </si>
  <si>
    <t>1.3.2</t>
  </si>
  <si>
    <t>1.4.1</t>
  </si>
  <si>
    <t>1.4.2</t>
  </si>
  <si>
    <t>1.5.1</t>
  </si>
  <si>
    <t>1.5.2</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</si>
  <si>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</si>
  <si>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</si>
  <si>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</si>
  <si>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</si>
  <si>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</si>
  <si>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</si>
  <si>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</si>
  <si>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</si>
  <si>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</si>
  <si>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</si>
  <si>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</si>
  <si>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</si>
  <si>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</si>
  <si>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</si>
  <si>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</si>
  <si>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</si>
  <si>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</si>
  <si>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</si>
  <si>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</si>
  <si>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</si>
  <si>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</si>
  <si>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</si>
  <si>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</si>
  <si>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</si>
  <si>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</si>
  <si>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</si>
  <si>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</si>
  <si>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</si>
  <si>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</si>
  <si>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</si>
  <si>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</si>
  <si>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</si>
  <si>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</si>
  <si>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</si>
  <si>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</si>
  <si>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</si>
  <si>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</si>
  <si>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</si>
  <si>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</si>
  <si>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</si>
  <si>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</si>
  <si>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</si>
  <si>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</si>
  <si>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</si>
  <si>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</si>
  <si>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</si>
  <si>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</si>
  <si>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</si>
  <si>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</si>
  <si>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</si>
  <si>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</si>
  <si>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</si>
  <si>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</si>
  <si>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</si>
  <si>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</si>
  <si>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</si>
  <si>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</si>
  <si>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</si>
  <si>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</si>
  <si>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</si>
  <si>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</si>
  <si>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</si>
  <si>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</si>
  <si>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</si>
  <si>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</si>
  <si>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</si>
  <si>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</si>
  <si>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</si>
  <si>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</si>
  <si>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</si>
  <si>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</si>
  <si>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</si>
  <si>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</si>
  <si>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t>A U T O R I Z Ó</t>
  </si>
  <si>
    <t>S U P E R V I S Ó</t>
  </si>
  <si>
    <t>I N T E G R Ó</t>
  </si>
  <si>
    <t>2.2.3</t>
  </si>
  <si>
    <t>2.2.4</t>
  </si>
  <si>
    <t>2.2.5</t>
  </si>
  <si>
    <t>2.3.5</t>
  </si>
  <si>
    <t>2.4.2</t>
  </si>
  <si>
    <t>2.5.1</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</si>
  <si>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</si>
  <si>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</si>
  <si>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</si>
  <si>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</si>
  <si>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</si>
  <si>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</si>
  <si>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</si>
  <si>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</si>
  <si>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</si>
  <si>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</si>
  <si>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</si>
  <si>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</si>
  <si>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</si>
  <si>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</si>
  <si>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</si>
  <si>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</si>
  <si>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</si>
  <si>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</si>
  <si>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</si>
  <si>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</si>
  <si>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</si>
  <si>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</si>
  <si>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</si>
  <si>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</si>
  <si>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</si>
  <si>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</si>
  <si>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</si>
  <si>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</si>
  <si>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</si>
  <si>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</si>
  <si>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</si>
  <si>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</si>
  <si>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</si>
  <si>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</si>
  <si>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</si>
  <si>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</si>
  <si>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</si>
  <si>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</si>
  <si>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</si>
  <si>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</si>
  <si>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</si>
  <si>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</si>
  <si>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</si>
  <si>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</si>
  <si>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</si>
  <si>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</si>
  <si>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</si>
  <si>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</si>
  <si>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</si>
  <si>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</si>
  <si>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</si>
  <si>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</si>
  <si>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</si>
  <si>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</si>
  <si>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</si>
  <si>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</si>
  <si>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</si>
  <si>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</si>
  <si>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</si>
  <si>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</si>
  <si>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</si>
  <si>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</si>
  <si>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</si>
  <si>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</si>
  <si>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</si>
  <si>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</si>
  <si>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</si>
  <si>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</si>
  <si>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</si>
  <si>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</si>
  <si>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</si>
  <si>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</si>
  <si>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</si>
  <si>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</si>
  <si>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</si>
  <si>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</si>
  <si>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</si>
  <si>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</si>
  <si>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</si>
  <si>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</si>
  <si>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</si>
  <si>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</si>
  <si>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</si>
  <si>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</si>
  <si>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</si>
  <si>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</si>
  <si>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</si>
  <si>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</si>
  <si>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</si>
  <si>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</si>
  <si>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</si>
  <si>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</si>
  <si>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</si>
  <si>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</si>
  <si>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</si>
  <si>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</si>
  <si>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</si>
  <si>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</si>
  <si>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</si>
  <si>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</si>
  <si>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</si>
  <si>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</si>
  <si>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</si>
  <si>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</si>
  <si>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</si>
  <si>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</si>
  <si>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</si>
  <si>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</si>
  <si>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</si>
  <si>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</si>
  <si>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</si>
  <si>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</si>
  <si>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</si>
  <si>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</si>
  <si>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</si>
  <si>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</si>
  <si>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</si>
  <si>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</si>
  <si>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</si>
  <si>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</si>
  <si>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</si>
  <si>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</si>
  <si>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</si>
  <si>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</si>
  <si>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</si>
  <si>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</si>
  <si>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</si>
  <si>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</si>
  <si>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</si>
  <si>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</si>
  <si>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</si>
  <si>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</si>
  <si>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</si>
  <si>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</si>
  <si>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</si>
  <si>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</si>
  <si>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</si>
  <si>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</si>
  <si>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</si>
  <si>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</si>
  <si>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</si>
  <si>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</si>
  <si>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</si>
  <si>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</si>
  <si>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</si>
  <si>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</si>
  <si>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</si>
  <si>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</si>
  <si>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</si>
  <si>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</si>
  <si>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</si>
  <si>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</si>
  <si>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</si>
  <si>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</si>
  <si>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</si>
  <si>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</si>
  <si>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</si>
  <si>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</si>
  <si>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</si>
  <si>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</si>
  <si>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</si>
  <si>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</si>
  <si>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</si>
  <si>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</si>
  <si>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</si>
  <si>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</si>
  <si>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</si>
  <si>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</si>
  <si>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</si>
  <si>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</si>
  <si>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</si>
  <si>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</si>
  <si>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</si>
  <si>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</si>
  <si>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</si>
  <si>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</si>
  <si>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</si>
  <si>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</si>
  <si>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</si>
  <si>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</si>
  <si>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</si>
  <si>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</si>
  <si>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</si>
  <si>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</si>
  <si>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</si>
  <si>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</si>
  <si>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</si>
  <si>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</si>
  <si>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</si>
  <si>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</si>
  <si>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</si>
  <si>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</si>
  <si>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</si>
  <si>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</si>
  <si>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</si>
  <si>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</si>
  <si>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</si>
  <si>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</si>
  <si>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</si>
  <si>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</si>
  <si>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</si>
  <si>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</si>
  <si>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</si>
  <si>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</si>
  <si>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</si>
  <si>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</si>
  <si>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</si>
  <si>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</si>
  <si>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</si>
  <si>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</si>
  <si>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</si>
  <si>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</si>
  <si>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</si>
  <si>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</si>
  <si>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</si>
  <si>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</si>
  <si>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</si>
  <si>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</si>
  <si>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</si>
  <si>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</si>
  <si>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</si>
  <si>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</si>
  <si>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</si>
  <si>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</si>
  <si>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</si>
  <si>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</si>
  <si>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</si>
  <si>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</si>
  <si>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</si>
  <si>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</si>
  <si>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</si>
  <si>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</si>
  <si>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</si>
  <si>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</si>
  <si>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</si>
  <si>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</si>
  <si>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</si>
  <si>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</si>
  <si>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</si>
  <si>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</si>
  <si>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</si>
  <si>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</si>
  <si>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</si>
  <si>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</si>
  <si>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</si>
  <si>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</si>
  <si>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</si>
  <si>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</si>
  <si>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</si>
  <si>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</si>
  <si>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</si>
  <si>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</si>
  <si>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</si>
  <si>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</si>
  <si>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</si>
  <si>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</si>
  <si>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</si>
  <si>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</si>
  <si>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</si>
  <si>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</si>
  <si>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</si>
  <si>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</si>
  <si>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</si>
  <si>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</si>
  <si>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</si>
  <si>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</si>
  <si>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</si>
  <si>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</si>
  <si>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</si>
  <si>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</si>
  <si>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</si>
  <si>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</si>
  <si>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</si>
  <si>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</si>
  <si>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</si>
  <si>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</si>
  <si>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</si>
  <si>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</si>
  <si>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</si>
  <si>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</si>
  <si>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</si>
  <si>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</si>
  <si>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</si>
  <si>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</si>
  <si>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</si>
  <si>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</si>
  <si>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</si>
  <si>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</si>
  <si>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</si>
  <si>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</si>
  <si>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</si>
  <si>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</si>
  <si>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</si>
  <si>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</si>
  <si>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</si>
  <si>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</si>
  <si>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</si>
  <si>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</si>
  <si>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</si>
  <si>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</si>
  <si>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</si>
  <si>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</si>
  <si>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</si>
  <si>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</si>
  <si>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</si>
  <si>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</si>
  <si>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</si>
  <si>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</si>
  <si>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</si>
  <si>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</si>
  <si>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</si>
  <si>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</si>
  <si>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</si>
  <si>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</si>
  <si>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</si>
  <si>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</si>
  <si>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</si>
  <si>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</si>
  <si>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</si>
  <si>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</si>
  <si>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</si>
  <si>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</si>
  <si>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</si>
  <si>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</si>
  <si>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</si>
  <si>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</si>
  <si>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</si>
  <si>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</si>
  <si>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</si>
  <si>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</si>
  <si>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</si>
  <si>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</si>
  <si>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</si>
  <si>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</si>
  <si>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</si>
  <si>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</si>
  <si>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</si>
  <si>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</si>
  <si>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</si>
  <si>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</si>
  <si>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</si>
  <si>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</si>
  <si>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</si>
  <si>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</si>
  <si>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</si>
  <si>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</si>
  <si>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</si>
  <si>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</si>
  <si>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</si>
  <si>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</si>
  <si>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</si>
  <si>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</si>
  <si>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</si>
  <si>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</si>
  <si>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</si>
  <si>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</si>
  <si>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</si>
  <si>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</si>
  <si>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</si>
  <si>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</si>
  <si>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</si>
  <si>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</si>
  <si>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</si>
  <si>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</si>
  <si>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</si>
  <si>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</si>
  <si>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</si>
  <si>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</si>
  <si>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</si>
  <si>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</si>
  <si>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</si>
  <si>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</si>
  <si>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</si>
  <si>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</si>
  <si>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</si>
  <si>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</si>
  <si>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</si>
  <si>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</si>
  <si>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</si>
  <si>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</si>
  <si>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</si>
  <si>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</si>
  <si>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</si>
  <si>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</si>
  <si>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</si>
  <si>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</si>
  <si>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</si>
  <si>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</si>
  <si>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</si>
  <si>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</si>
  <si>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</si>
  <si>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</si>
  <si>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</si>
  <si>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</si>
  <si>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</si>
  <si>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</si>
  <si>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</si>
  <si>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</si>
  <si>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</si>
  <si>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</si>
  <si>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</si>
  <si>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</si>
  <si>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</si>
  <si>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</si>
  <si>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</si>
  <si>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</si>
  <si>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</si>
  <si>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</si>
  <si>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</si>
  <si>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</si>
  <si>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</si>
  <si>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</si>
  <si>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</si>
  <si>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</si>
  <si>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</si>
  <si>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</si>
  <si>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</si>
  <si>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</si>
  <si>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</si>
  <si>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</si>
  <si>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</si>
  <si>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</si>
  <si>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</si>
  <si>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</si>
  <si>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</si>
  <si>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</si>
  <si>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</si>
  <si>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</si>
  <si>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</si>
  <si>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</si>
  <si>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</si>
  <si>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</si>
  <si>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</si>
  <si>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</si>
  <si>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</si>
  <si>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</si>
  <si>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</si>
  <si>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</si>
  <si>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</si>
  <si>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</si>
  <si>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</si>
  <si>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</si>
  <si>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</si>
  <si>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</si>
  <si>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</si>
  <si>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</si>
  <si>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</si>
  <si>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</si>
  <si>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</si>
  <si>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</si>
  <si>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</si>
  <si>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</si>
  <si>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</si>
  <si>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</si>
  <si>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</si>
  <si>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</si>
  <si>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</si>
  <si>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</si>
  <si>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</si>
  <si>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</si>
  <si>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</si>
  <si>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</si>
  <si>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</si>
  <si>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</si>
  <si>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</si>
  <si>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</si>
  <si>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</si>
  <si>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</si>
  <si>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</si>
  <si>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</si>
  <si>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</si>
  <si>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</si>
  <si>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</si>
  <si>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</si>
  <si>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</si>
  <si>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</si>
  <si>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</si>
  <si>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</si>
  <si>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</si>
  <si>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</si>
  <si>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</si>
  <si>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</si>
  <si>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</si>
  <si>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</si>
  <si>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</si>
  <si>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</si>
  <si>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</si>
  <si>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</si>
  <si>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</si>
  <si>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</si>
  <si>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</si>
  <si>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</si>
  <si>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</si>
  <si>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</si>
  <si>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</si>
  <si>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</si>
  <si>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</si>
  <si>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</si>
  <si>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</si>
  <si>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</si>
  <si>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</si>
  <si>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</si>
  <si>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</si>
  <si>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</si>
  <si>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</si>
  <si>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</si>
  <si>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</si>
  <si>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</si>
  <si>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</si>
  <si>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</si>
  <si>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</si>
  <si>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</si>
  <si>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</si>
  <si>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</si>
  <si>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</si>
  <si>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</si>
  <si>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</si>
  <si>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</si>
  <si>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</si>
  <si>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</si>
  <si>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</si>
  <si>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</si>
  <si>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</si>
  <si>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</si>
  <si>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</si>
  <si>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</si>
  <si>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</si>
  <si>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</si>
  <si>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</si>
  <si>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</si>
  <si>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</si>
  <si>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</si>
  <si>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</si>
  <si>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</si>
  <si>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</si>
  <si>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SGVDS</t>
  </si>
  <si>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</si>
  <si>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</si>
  <si>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</si>
  <si>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</si>
  <si>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</si>
  <si>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</si>
  <si>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</si>
  <si>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</si>
  <si>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t>Titular de la Institución o Presidente Municipal:</t>
  </si>
  <si>
    <t>Presidencia Municipal</t>
  </si>
  <si>
    <t>Contar con un perfil del puesto adecuado para el monioreo constante de las cámaras.</t>
  </si>
  <si>
    <t xml:space="preserve">Recibir capacitaciones constantes. </t>
  </si>
  <si>
    <t xml:space="preserve">Revisar y verificar que todo el equipo esté funcionando de forma correcta y que la grabación esté libre de distorsión. </t>
  </si>
  <si>
    <t>Revisar la transmisión vídeo en tiempo real al monitoreo y el enlace remoto vía internet.</t>
  </si>
  <si>
    <t xml:space="preserve">Revisar que el equipo este configurado de forma optima. </t>
  </si>
  <si>
    <t>Falta de interes por mantener en operación eficiente el sistema de cámaras de video vigilancia.</t>
  </si>
  <si>
    <t>Lic. Rodolfo Francisco Márquez Mercado</t>
  </si>
  <si>
    <t>Informar de actividades de trabajo.</t>
  </si>
  <si>
    <t>Gestionar recursos en el  presupuesto de egresos para mantenimiento preventivo.</t>
  </si>
  <si>
    <t xml:space="preserve">Curriculum vitae con documentos probatorios que lo respalden. Aprobar el Examen de Control de Confianza.  </t>
  </si>
  <si>
    <t>Reportes de Monitoreo por turno de las cámaras de Video Vigilancia.</t>
  </si>
  <si>
    <t>Informar de las situaciones críticas de emergencias e incidentes localizados dentro del municipio para poder coordinar acciones en materia de seguridad.</t>
  </si>
  <si>
    <t>C. Lorena García Cazares</t>
  </si>
  <si>
    <t>L.C. José María Guevara Hernández</t>
  </si>
  <si>
    <t>Centro de Atención de Seguridad, Video Vigilancia Inteligente y Monitoreo Policial.</t>
  </si>
  <si>
    <t>Cmte. Louis Roberto Lucio Mendoza</t>
  </si>
  <si>
    <r>
      <t>I</t>
    </r>
    <r>
      <rPr>
        <b/>
        <sz val="10"/>
        <color theme="5" tint="-0.249977111117893"/>
        <rFont val="Verdana"/>
        <family val="2"/>
      </rPr>
      <t>NSTITUCIÓN O MUNICIPIO:</t>
    </r>
  </si>
  <si>
    <r>
      <t>A</t>
    </r>
    <r>
      <rPr>
        <b/>
        <sz val="10"/>
        <color theme="5" tint="-0.249977111117893"/>
        <rFont val="Verdana"/>
        <family val="2"/>
      </rPr>
      <t>ÑO:</t>
    </r>
  </si>
  <si>
    <r>
      <t>T</t>
    </r>
    <r>
      <rPr>
        <sz val="13"/>
        <color theme="5" tint="-0.249977111117893"/>
        <rFont val="Verdana"/>
        <family val="2"/>
      </rPr>
      <t xml:space="preserve">itular de la </t>
    </r>
    <r>
      <rPr>
        <sz val="14"/>
        <color theme="5" tint="-0.249977111117893"/>
        <rFont val="Verdana"/>
        <family val="2"/>
      </rPr>
      <t>I</t>
    </r>
    <r>
      <rPr>
        <sz val="13"/>
        <color theme="5" tint="-0.249977111117893"/>
        <rFont val="Verdana"/>
        <family val="2"/>
      </rPr>
      <t>nstitución</t>
    </r>
    <r>
      <rPr>
        <sz val="14"/>
        <color theme="5" tint="-0.249977111117893"/>
        <rFont val="Verdana"/>
        <family val="2"/>
      </rPr>
      <t xml:space="preserve"> o Presidente Municipal</t>
    </r>
  </si>
  <si>
    <r>
      <t>C</t>
    </r>
    <r>
      <rPr>
        <sz val="13"/>
        <color theme="5" tint="-0.249977111117893"/>
        <rFont val="Verdana"/>
        <family val="2"/>
      </rPr>
      <t xml:space="preserve">oordinador de </t>
    </r>
    <r>
      <rPr>
        <sz val="14"/>
        <color theme="5" tint="-0.249977111117893"/>
        <rFont val="Verdana"/>
        <family val="2"/>
      </rPr>
      <t>C</t>
    </r>
    <r>
      <rPr>
        <sz val="13"/>
        <color theme="5" tint="-0.249977111117893"/>
        <rFont val="Verdana"/>
        <family val="2"/>
      </rPr>
      <t xml:space="preserve">ontrol </t>
    </r>
    <r>
      <rPr>
        <sz val="14"/>
        <color theme="5" tint="-0.249977111117893"/>
        <rFont val="Verdana"/>
        <family val="2"/>
      </rPr>
      <t>I</t>
    </r>
    <r>
      <rPr>
        <sz val="13"/>
        <color theme="5" tint="-0.249977111117893"/>
        <rFont val="Verdana"/>
        <family val="2"/>
      </rPr>
      <t>nterno</t>
    </r>
  </si>
  <si>
    <r>
      <t xml:space="preserve"> </t>
    </r>
    <r>
      <rPr>
        <sz val="14"/>
        <color theme="5" tint="-0.249977111117893"/>
        <rFont val="Verdana"/>
        <family val="2"/>
      </rPr>
      <t xml:space="preserve"> E</t>
    </r>
    <r>
      <rPr>
        <sz val="13"/>
        <color theme="5" tint="-0.249977111117893"/>
        <rFont val="Verdana"/>
        <family val="2"/>
      </rPr>
      <t xml:space="preserve">nlace de </t>
    </r>
    <r>
      <rPr>
        <sz val="14"/>
        <color theme="5" tint="-0.249977111117893"/>
        <rFont val="Verdana"/>
        <family val="2"/>
      </rPr>
      <t>A</t>
    </r>
    <r>
      <rPr>
        <sz val="13"/>
        <color theme="5" tint="-0.249977111117893"/>
        <rFont val="Verdana"/>
        <family val="2"/>
      </rPr>
      <t xml:space="preserve">dministración de </t>
    </r>
    <r>
      <rPr>
        <sz val="14"/>
        <color theme="5" tint="-0.249977111117893"/>
        <rFont val="Verdana"/>
        <family val="2"/>
      </rPr>
      <t>R</t>
    </r>
    <r>
      <rPr>
        <sz val="13"/>
        <color theme="5" tint="-0.249977111117893"/>
        <rFont val="Verdana"/>
        <family val="2"/>
      </rPr>
      <t>iesgos</t>
    </r>
  </si>
  <si>
    <t>Atención de reportes por situaciones críticas de emergencia e incidentes localizados dentro del municipio.</t>
  </si>
  <si>
    <t>Falta de comunicación con las dependencias a donde se canalizan los reportes atendidos.</t>
  </si>
  <si>
    <t>No contar con personal acreditado y capacitado.</t>
  </si>
  <si>
    <t>No contar con equipo eléctrico que permita el suministro continuo de electricidad e instalar cámaras y materiales genéricos de baja calidad.</t>
  </si>
  <si>
    <t>Condiciones ambientales</t>
  </si>
  <si>
    <t>Mayor índice delectivo en el municipio. Deficiencia en el apoyo para el seguimeinto de hecho delictivo.Deterioro de la imagen institucional.</t>
  </si>
  <si>
    <t>Partida presupuestaria para poder comprar equipo eléctrico de buena calidad.</t>
  </si>
  <si>
    <t>Realizar tarjetas informativas, informes operativos y reuniones de trabajo.</t>
  </si>
  <si>
    <t>Al contratar personal, se verifica el perfil del puesto y sera evaluado por el examen de control y confianza si es apto para ocupar el puesto.</t>
  </si>
  <si>
    <t>Elaboración de requisiciones para solicitar la compra del equipo.</t>
  </si>
  <si>
    <t xml:space="preserve">Informar si hay fallas en la transmisión de las cáramaras de video vigilancia causadas por el clima. </t>
  </si>
  <si>
    <t xml:space="preserve">Gestionar por medio de oficio y requisición los instrumentos de apoyo tecnológicos. </t>
  </si>
  <si>
    <t xml:space="preserve">Tarjeta informativa del funcionamiento de las cámaras de video vigilancia. </t>
  </si>
  <si>
    <t>Reporte de monitoreo indicando la cantidad de cámaras que estan transmitiendo y programa de mantenimiento preventivo al equipo instalado.</t>
  </si>
  <si>
    <t>Informe operativo con el Listado de colonias con mayor cantidad de incidentes y tipos de incidentes.</t>
  </si>
  <si>
    <t xml:space="preserve">Reportes atendidos y monitoreo de cámara  de manera deficiente. </t>
  </si>
  <si>
    <t>Entregar tarjetas informativas.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</si>
</sst>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10">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sz val="11"/>
      <color indexed="8"/>
      <name val="Arial"/>
      <family val="2"/>
    </font>
    <font>
      <b/>
      <sz val="11"/>
      <name val="Arial"/>
      <family val="2"/>
    </font>
    <font>
      <sz val="13"/>
      <name val="Arial"/>
      <family val="2"/>
    </font>
    <font>
      <sz val="11"/>
      <name val="Arial"/>
      <family val="2"/>
    </font>
    <font>
      <b/>
      <sz val="14"/>
      <name val="Arial"/>
      <family val="2"/>
    </font>
    <font>
      <b/>
      <sz val="8"/>
      <color indexed="16"/>
      <name val="Tahom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5" tint="-0.499984740745262"/>
      <name val="Arial"/>
      <family val="2"/>
    </font>
    <font>
      <sz val="13"/>
      <color theme="5" tint="-0.499984740745262"/>
      <name val="Arial"/>
      <family val="2"/>
    </font>
    <font>
      <b/>
      <sz val="16"/>
      <color theme="5" tint="-0.499984740745262"/>
      <name val="Arial"/>
      <family val="2"/>
    </font>
    <font>
      <b/>
      <sz val="13"/>
      <color theme="5" tint="-0.249977111117893"/>
      <name val="Verdana"/>
      <family val="2"/>
    </font>
    <font>
      <b/>
      <sz val="10"/>
      <color theme="5" tint="-0.249977111117893"/>
      <name val="Verdana"/>
      <family val="2"/>
    </font>
    <font>
      <sz val="14"/>
      <color theme="5" tint="-0.249977111117893"/>
      <name val="Verdana"/>
      <family val="2"/>
    </font>
    <font>
      <sz val="13"/>
      <color theme="5" tint="-0.249977111117893"/>
      <name val="Verdana"/>
      <family val="2"/>
    </font>
    <font>
      <sz val="11"/>
      <color theme="5" tint="-0.249977111117893"/>
      <name val="Calibri"/>
      <family val="2"/>
      <scheme val="minor"/>
    </font>
    <font>
      <sz val="13"/>
      <color theme="5" tint="-0.249977111117893"/>
      <name val="Calibri"/>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5" tint="-0.499984740745262"/>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398">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29"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55"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56" fillId="0" borderId="0" xfId="3" applyFont="1" applyAlignment="1">
      <alignment horizontal="center" vertical="top"/>
    </xf>
    <xf numFmtId="0" fontId="56" fillId="0" borderId="0" xfId="4" applyFont="1"/>
    <xf numFmtId="0" fontId="3" fillId="0" borderId="4" xfId="3" applyFont="1" applyBorder="1" applyAlignment="1">
      <alignment horizontal="centerContinuous" vertical="center" wrapText="1"/>
    </xf>
    <xf numFmtId="0" fontId="58"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3" fillId="3" borderId="0" xfId="4" applyFont="1" applyFill="1" applyAlignment="1">
      <alignment horizontal="left" vertical="center" indent="1"/>
    </xf>
    <xf numFmtId="0" fontId="46" fillId="2" borderId="5" xfId="4" applyFont="1" applyFill="1" applyBorder="1" applyAlignment="1">
      <alignment horizontal="center" vertical="center" wrapText="1"/>
    </xf>
    <xf numFmtId="0" fontId="49" fillId="2" borderId="5" xfId="4" applyFont="1" applyFill="1" applyBorder="1" applyAlignment="1">
      <alignment horizontal="left" vertical="center"/>
    </xf>
    <xf numFmtId="0" fontId="46" fillId="2" borderId="1" xfId="4" applyFont="1" applyFill="1" applyBorder="1" applyAlignment="1">
      <alignment horizontal="center" vertical="center" wrapText="1"/>
    </xf>
    <xf numFmtId="0" fontId="49" fillId="2" borderId="1" xfId="4" applyFont="1" applyFill="1" applyBorder="1" applyAlignment="1">
      <alignment horizontal="left" vertical="center"/>
    </xf>
    <xf numFmtId="0" fontId="46" fillId="2" borderId="6" xfId="4" applyFont="1" applyFill="1" applyBorder="1" applyAlignment="1">
      <alignment horizontal="center" vertical="center" wrapText="1"/>
    </xf>
    <xf numFmtId="0" fontId="49"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57" fillId="0" borderId="9" xfId="3" applyFont="1" applyBorder="1" applyAlignment="1">
      <alignment horizontal="center" vertical="center" wrapText="1"/>
    </xf>
    <xf numFmtId="0" fontId="57"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57" fillId="0" borderId="0" xfId="3" applyNumberFormat="1" applyFont="1" applyAlignment="1">
      <alignment horizontal="centerContinuous"/>
    </xf>
    <xf numFmtId="0" fontId="57" fillId="0" borderId="0" xfId="3" applyFont="1" applyAlignment="1">
      <alignment horizontal="centerContinuous"/>
    </xf>
    <xf numFmtId="0" fontId="1" fillId="2" borderId="0" xfId="3" applyFill="1"/>
    <xf numFmtId="2" fontId="59" fillId="4" borderId="16" xfId="3" applyNumberFormat="1" applyFont="1" applyFill="1" applyBorder="1" applyAlignment="1">
      <alignment horizontal="left" vertical="top" wrapText="1" indent="1"/>
    </xf>
    <xf numFmtId="2" fontId="59" fillId="0" borderId="11" xfId="3" applyNumberFormat="1" applyFont="1" applyBorder="1" applyAlignment="1">
      <alignment horizontal="left" vertical="top" wrapText="1" indent="1"/>
    </xf>
    <xf numFmtId="2" fontId="59" fillId="4" borderId="11" xfId="3" applyNumberFormat="1" applyFont="1" applyFill="1" applyBorder="1" applyAlignment="1">
      <alignment horizontal="left" vertical="top" wrapText="1" indent="1"/>
    </xf>
    <xf numFmtId="2" fontId="59"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1"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2"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3" fillId="3" borderId="0" xfId="4" applyFont="1" applyFill="1" applyAlignment="1" applyProtection="1">
      <alignment horizontal="right" vertical="center" wrapText="1" indent="1"/>
      <protection locked="0"/>
    </xf>
    <xf numFmtId="0" fontId="23"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5" fillId="0" borderId="0" xfId="4" applyFont="1" applyAlignment="1" applyProtection="1">
      <alignment horizontal="center" vertical="center" wrapText="1"/>
      <protection locked="0"/>
    </xf>
    <xf numFmtId="0" fontId="25" fillId="0" borderId="0" xfId="4" applyFont="1" applyProtection="1">
      <protection locked="0"/>
    </xf>
    <xf numFmtId="0" fontId="36" fillId="2" borderId="5" xfId="4" applyFont="1" applyFill="1" applyBorder="1" applyAlignment="1" applyProtection="1">
      <alignment horizontal="justify" vertical="center" wrapText="1"/>
      <protection locked="0"/>
    </xf>
    <xf numFmtId="0" fontId="36"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36" fillId="2" borderId="1" xfId="4" applyFont="1" applyFill="1" applyBorder="1" applyAlignment="1" applyProtection="1">
      <alignment horizontal="justify" vertical="center" wrapText="1"/>
      <protection locked="0"/>
    </xf>
    <xf numFmtId="0" fontId="36" fillId="2" borderId="1" xfId="4" applyFont="1" applyFill="1" applyBorder="1" applyAlignment="1" applyProtection="1">
      <alignment horizontal="center" vertical="center" wrapText="1"/>
      <protection locked="0"/>
    </xf>
    <xf numFmtId="0" fontId="36" fillId="2" borderId="6" xfId="4" applyFont="1" applyFill="1" applyBorder="1" applyAlignment="1" applyProtection="1">
      <alignment horizontal="justify" vertical="center" wrapText="1"/>
      <protection locked="0"/>
    </xf>
    <xf numFmtId="0" fontId="36" fillId="2" borderId="6" xfId="4" applyFont="1" applyFill="1" applyBorder="1" applyAlignment="1" applyProtection="1">
      <alignment horizontal="center" vertical="center" wrapText="1"/>
      <protection locked="0"/>
    </xf>
    <xf numFmtId="0" fontId="36" fillId="2" borderId="5" xfId="4" applyFont="1" applyFill="1" applyBorder="1" applyAlignment="1" applyProtection="1">
      <alignment horizontal="center" vertical="center" wrapText="1"/>
      <protection hidden="1"/>
    </xf>
    <xf numFmtId="0" fontId="36" fillId="2" borderId="1" xfId="4" applyFont="1" applyFill="1" applyBorder="1" applyAlignment="1" applyProtection="1">
      <alignment horizontal="center" vertical="center" wrapText="1"/>
      <protection hidden="1"/>
    </xf>
    <xf numFmtId="0" fontId="36" fillId="2" borderId="6" xfId="4" applyFont="1" applyFill="1" applyBorder="1" applyAlignment="1" applyProtection="1">
      <alignment horizontal="center" vertical="center" wrapText="1"/>
      <protection hidden="1"/>
    </xf>
    <xf numFmtId="0" fontId="66" fillId="4" borderId="18" xfId="3" applyFont="1" applyFill="1" applyBorder="1" applyAlignment="1">
      <alignment horizontal="center" vertical="center"/>
    </xf>
    <xf numFmtId="0" fontId="66" fillId="4" borderId="19" xfId="3" applyFont="1" applyFill="1" applyBorder="1" applyAlignment="1">
      <alignment horizontal="center" vertical="center"/>
    </xf>
    <xf numFmtId="0" fontId="66" fillId="0" borderId="20" xfId="3" applyFont="1" applyBorder="1" applyAlignment="1">
      <alignment horizontal="center" vertical="center"/>
    </xf>
    <xf numFmtId="0" fontId="66" fillId="0" borderId="8" xfId="3" applyFont="1" applyBorder="1" applyAlignment="1">
      <alignment horizontal="center" vertical="center"/>
    </xf>
    <xf numFmtId="0" fontId="66" fillId="4" borderId="20" xfId="3" applyFont="1" applyFill="1" applyBorder="1" applyAlignment="1">
      <alignment horizontal="center" vertical="center"/>
    </xf>
    <xf numFmtId="0" fontId="66" fillId="4" borderId="8" xfId="3" applyFont="1" applyFill="1" applyBorder="1" applyAlignment="1">
      <alignment horizontal="center" vertical="center"/>
    </xf>
    <xf numFmtId="0" fontId="66" fillId="0" borderId="21" xfId="3" applyFont="1" applyBorder="1" applyAlignment="1">
      <alignment horizontal="center" vertical="center"/>
    </xf>
    <xf numFmtId="0" fontId="66" fillId="0" borderId="22" xfId="3" applyFont="1" applyBorder="1" applyAlignment="1">
      <alignment horizontal="center" vertical="center"/>
    </xf>
    <xf numFmtId="0" fontId="54" fillId="0" borderId="0" xfId="3" applyFont="1" applyAlignment="1">
      <alignment horizontal="centerContinuous" vertical="center"/>
    </xf>
    <xf numFmtId="15" fontId="67" fillId="3" borderId="0" xfId="4" applyNumberFormat="1" applyFont="1" applyFill="1" applyProtection="1">
      <protection locked="0"/>
    </xf>
    <xf numFmtId="0" fontId="23" fillId="3" borderId="24" xfId="4" applyFont="1" applyFill="1" applyBorder="1" applyAlignment="1">
      <alignment horizontal="center" vertical="center" wrapText="1"/>
    </xf>
    <xf numFmtId="0" fontId="23" fillId="0" borderId="24" xfId="4" applyFont="1" applyBorder="1" applyAlignment="1">
      <alignment horizontal="centerContinuous" vertical="center" wrapText="1"/>
    </xf>
    <xf numFmtId="0" fontId="25" fillId="0" borderId="24" xfId="4" applyFont="1" applyBorder="1" applyAlignment="1">
      <alignment horizontal="centerContinuous" vertical="center" wrapText="1"/>
    </xf>
    <xf numFmtId="0" fontId="23" fillId="0" borderId="0" xfId="4" applyFont="1" applyAlignment="1">
      <alignment horizontal="centerContinuous" vertical="center"/>
    </xf>
    <xf numFmtId="0" fontId="25" fillId="0" borderId="0" xfId="4" applyFont="1" applyAlignment="1">
      <alignment horizontal="centerContinuous" vertical="center"/>
    </xf>
    <xf numFmtId="0" fontId="23" fillId="3" borderId="24" xfId="4" applyFont="1" applyFill="1" applyBorder="1" applyAlignment="1">
      <alignment horizontal="centerContinuous" vertical="center"/>
    </xf>
    <xf numFmtId="0" fontId="23" fillId="3" borderId="25" xfId="4" applyFont="1" applyFill="1" applyBorder="1" applyAlignment="1">
      <alignment horizontal="center" vertical="center" wrapText="1"/>
    </xf>
    <xf numFmtId="0" fontId="23" fillId="3" borderId="26" xfId="4" applyFont="1" applyFill="1" applyBorder="1" applyAlignment="1">
      <alignment horizontal="center" vertical="center" wrapText="1"/>
    </xf>
    <xf numFmtId="0" fontId="23" fillId="0" borderId="26" xfId="4" applyFont="1" applyBorder="1" applyAlignment="1">
      <alignment horizontal="center" vertical="center" wrapText="1"/>
    </xf>
    <xf numFmtId="0" fontId="23"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3" fillId="3" borderId="26" xfId="4" applyFont="1" applyFill="1" applyBorder="1" applyAlignment="1">
      <alignment horizontal="center" vertical="center" textRotation="90" wrapText="1"/>
    </xf>
    <xf numFmtId="0" fontId="34" fillId="7" borderId="26" xfId="0" applyFont="1" applyFill="1" applyBorder="1" applyAlignment="1">
      <alignment horizontal="center" vertical="center"/>
    </xf>
    <xf numFmtId="0" fontId="34" fillId="8" borderId="26" xfId="0" applyFont="1" applyFill="1" applyBorder="1" applyAlignment="1">
      <alignment horizontal="center" vertical="center"/>
    </xf>
    <xf numFmtId="0" fontId="34" fillId="9" borderId="26" xfId="0" applyFont="1" applyFill="1" applyBorder="1" applyAlignment="1">
      <alignment horizontal="center" vertical="center"/>
    </xf>
    <xf numFmtId="0" fontId="34" fillId="10" borderId="26" xfId="0" applyFont="1" applyFill="1" applyBorder="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93" fillId="12" borderId="28" xfId="0" applyFont="1" applyFill="1" applyBorder="1" applyAlignment="1">
      <alignment horizontal="center" vertical="center" wrapText="1"/>
    </xf>
    <xf numFmtId="0" fontId="93" fillId="12" borderId="28" xfId="0" applyFont="1" applyFill="1" applyBorder="1" applyAlignment="1">
      <alignment horizontal="left" vertical="center" wrapText="1"/>
    </xf>
    <xf numFmtId="0" fontId="93" fillId="12" borderId="28" xfId="0" applyFont="1" applyFill="1" applyBorder="1" applyAlignment="1" applyProtection="1">
      <alignment horizontal="left" vertical="center" wrapText="1"/>
      <protection locked="0"/>
    </xf>
    <xf numFmtId="14" fontId="93" fillId="12" borderId="28" xfId="0" applyNumberFormat="1" applyFont="1" applyFill="1" applyBorder="1" applyAlignment="1" applyProtection="1">
      <alignment horizontal="center" vertical="center" wrapText="1"/>
      <protection locked="0"/>
    </xf>
    <xf numFmtId="0" fontId="93" fillId="12" borderId="28" xfId="0" applyFont="1" applyFill="1" applyBorder="1" applyAlignment="1" applyProtection="1">
      <alignment horizontal="center" vertical="center" wrapText="1"/>
      <protection locked="0"/>
    </xf>
    <xf numFmtId="0" fontId="93" fillId="0" borderId="28" xfId="0" applyFont="1" applyBorder="1" applyAlignment="1">
      <alignment horizontal="center" vertical="center" wrapText="1"/>
    </xf>
    <xf numFmtId="0" fontId="93" fillId="0" borderId="28" xfId="0" applyFont="1" applyBorder="1" applyAlignment="1">
      <alignment horizontal="left" vertical="center" wrapText="1"/>
    </xf>
    <xf numFmtId="0" fontId="93" fillId="0" borderId="28" xfId="0" applyFont="1" applyBorder="1" applyAlignment="1" applyProtection="1">
      <alignment horizontal="left" vertical="center" wrapText="1"/>
      <protection locked="0"/>
    </xf>
    <xf numFmtId="0" fontId="93" fillId="0" borderId="28" xfId="0" applyFont="1" applyBorder="1" applyAlignment="1" applyProtection="1">
      <alignment horizontal="center" vertical="center" wrapText="1"/>
      <protection locked="0"/>
    </xf>
    <xf numFmtId="0" fontId="93" fillId="13" borderId="28" xfId="0" applyFont="1" applyFill="1" applyBorder="1" applyAlignment="1">
      <alignment horizontal="center" vertical="center" wrapText="1"/>
    </xf>
    <xf numFmtId="0" fontId="93" fillId="13" borderId="28" xfId="0" applyFont="1" applyFill="1" applyBorder="1" applyAlignment="1">
      <alignment horizontal="left" vertical="center" wrapText="1"/>
    </xf>
    <xf numFmtId="0" fontId="93" fillId="13" borderId="28" xfId="0" applyFont="1" applyFill="1" applyBorder="1" applyAlignment="1" applyProtection="1">
      <alignment horizontal="left" vertical="center" wrapText="1"/>
      <protection locked="0"/>
    </xf>
    <xf numFmtId="0" fontId="93" fillId="13" borderId="28" xfId="0" applyFont="1" applyFill="1" applyBorder="1" applyAlignment="1" applyProtection="1">
      <alignment horizontal="center"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95" fillId="0" borderId="0" xfId="2" applyFont="1" applyAlignment="1">
      <alignment horizontal="centerContinuous" vertical="center"/>
    </xf>
    <xf numFmtId="0" fontId="96" fillId="0" borderId="0" xfId="2" applyFont="1" applyAlignment="1">
      <alignment horizontal="centerContinuous"/>
    </xf>
    <xf numFmtId="0" fontId="76" fillId="14" borderId="0" xfId="2" applyFont="1" applyFill="1" applyAlignment="1">
      <alignment horizontal="center" vertical="center" wrapText="1"/>
    </xf>
    <xf numFmtId="0" fontId="9" fillId="0" borderId="0" xfId="2" applyFont="1" applyAlignment="1">
      <alignment horizontal="justify" vertical="center"/>
    </xf>
    <xf numFmtId="0" fontId="77" fillId="14"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1" fillId="0" borderId="0" xfId="2" applyFont="1" applyAlignment="1">
      <alignment horizontal="justify" vertical="center" wrapText="1"/>
    </xf>
    <xf numFmtId="0" fontId="3" fillId="0" borderId="0" xfId="2" applyFont="1" applyAlignment="1">
      <alignment horizontal="justify" vertical="center" wrapText="1"/>
    </xf>
    <xf numFmtId="0" fontId="80" fillId="0" borderId="0" xfId="2" applyFont="1" applyAlignment="1">
      <alignment horizontal="justify" vertical="center"/>
    </xf>
    <xf numFmtId="0" fontId="80" fillId="0" borderId="0" xfId="2" applyFont="1" applyAlignment="1">
      <alignment horizontal="justify" vertical="center" wrapText="1"/>
    </xf>
    <xf numFmtId="0" fontId="97" fillId="0" borderId="0" xfId="1" applyFont="1" applyAlignment="1">
      <alignment horizontal="center" vertical="center"/>
    </xf>
    <xf numFmtId="0" fontId="98" fillId="0" borderId="0" xfId="2" applyFont="1" applyAlignment="1">
      <alignment horizontal="centerContinuous"/>
    </xf>
    <xf numFmtId="0" fontId="99" fillId="15" borderId="0" xfId="2" applyFont="1" applyFill="1" applyAlignment="1">
      <alignment horizontal="justify" vertical="center" wrapText="1"/>
    </xf>
    <xf numFmtId="2" fontId="59" fillId="4" borderId="18" xfId="3" applyNumberFormat="1" applyFont="1" applyFill="1" applyBorder="1" applyAlignment="1">
      <alignment horizontal="left" vertical="top" wrapText="1" indent="1"/>
    </xf>
    <xf numFmtId="2" fontId="59" fillId="0" borderId="20" xfId="3" applyNumberFormat="1" applyFont="1" applyBorder="1" applyAlignment="1">
      <alignment horizontal="left" vertical="top" wrapText="1" indent="1"/>
    </xf>
    <xf numFmtId="2" fontId="59" fillId="4" borderId="20" xfId="3" applyNumberFormat="1" applyFont="1" applyFill="1" applyBorder="1" applyAlignment="1">
      <alignment horizontal="left" vertical="top" wrapText="1" indent="1"/>
    </xf>
    <xf numFmtId="2" fontId="59" fillId="0" borderId="21" xfId="3" applyNumberFormat="1" applyFont="1" applyBorder="1" applyAlignment="1">
      <alignment horizontal="left" vertical="top" wrapText="1" indent="1"/>
    </xf>
    <xf numFmtId="0" fontId="88" fillId="17" borderId="0" xfId="0" applyFont="1" applyFill="1" applyAlignment="1">
      <alignment vertical="center"/>
    </xf>
    <xf numFmtId="0" fontId="88" fillId="17" borderId="0" xfId="0" applyFont="1" applyFill="1" applyAlignment="1">
      <alignment horizontal="center" vertical="center"/>
    </xf>
    <xf numFmtId="0" fontId="91" fillId="17" borderId="0" xfId="0" applyFont="1" applyFill="1" applyAlignment="1">
      <alignment vertical="center" wrapText="1"/>
    </xf>
    <xf numFmtId="0" fontId="91" fillId="17" borderId="0" xfId="0" applyFont="1" applyFill="1" applyAlignment="1">
      <alignment horizontal="right" vertical="center" wrapText="1"/>
    </xf>
    <xf numFmtId="0" fontId="90" fillId="17" borderId="0" xfId="0" applyFont="1" applyFill="1" applyAlignment="1">
      <alignment horizontal="center" vertical="center"/>
    </xf>
    <xf numFmtId="0" fontId="90" fillId="17" borderId="0" xfId="0" applyFont="1" applyFill="1" applyAlignment="1">
      <alignment vertical="center"/>
    </xf>
    <xf numFmtId="0" fontId="91" fillId="17" borderId="0" xfId="0" applyFont="1" applyFill="1" applyAlignment="1">
      <alignment horizontal="right" vertical="center"/>
    </xf>
    <xf numFmtId="0" fontId="88" fillId="17" borderId="0" xfId="0" applyFont="1" applyFill="1" applyAlignment="1">
      <alignment horizontal="right" vertical="center" wrapText="1"/>
    </xf>
    <xf numFmtId="0" fontId="92" fillId="17" borderId="0" xfId="0" applyFont="1" applyFill="1" applyAlignment="1">
      <alignment horizontal="center" vertical="center"/>
    </xf>
    <xf numFmtId="0" fontId="100" fillId="0" borderId="0" xfId="2" applyFont="1" applyAlignment="1">
      <alignment horizontal="centerContinuous" wrapText="1"/>
    </xf>
    <xf numFmtId="0" fontId="15" fillId="18" borderId="0" xfId="2" applyFont="1" applyFill="1" applyAlignment="1">
      <alignment horizontal="center" vertical="center" wrapText="1"/>
    </xf>
    <xf numFmtId="0" fontId="91" fillId="17" borderId="0" xfId="0" applyFont="1" applyFill="1" applyAlignment="1">
      <alignment horizontal="right" vertical="top" wrapText="1"/>
    </xf>
    <xf numFmtId="0" fontId="91" fillId="17" borderId="0" xfId="0" applyFont="1" applyFill="1" applyAlignment="1">
      <alignment horizontal="center" vertical="center"/>
    </xf>
    <xf numFmtId="0" fontId="93" fillId="12" borderId="29" xfId="0" applyFont="1" applyFill="1" applyBorder="1" applyAlignment="1" applyProtection="1">
      <alignment horizontal="center" vertical="center" wrapText="1"/>
      <protection locked="0"/>
    </xf>
    <xf numFmtId="0" fontId="93" fillId="0" borderId="29" xfId="0" applyFont="1" applyBorder="1" applyAlignment="1" applyProtection="1">
      <alignment horizontal="center" vertical="center" wrapText="1"/>
      <protection locked="0"/>
    </xf>
    <xf numFmtId="0" fontId="93" fillId="13" borderId="29" xfId="0" applyFont="1" applyFill="1" applyBorder="1" applyAlignment="1" applyProtection="1">
      <alignment horizontal="center" vertical="center" wrapText="1"/>
      <protection locked="0"/>
    </xf>
    <xf numFmtId="0" fontId="89" fillId="0" borderId="0" xfId="0" applyFont="1" applyAlignment="1">
      <alignment horizontal="center" vertical="center"/>
    </xf>
    <xf numFmtId="0" fontId="88" fillId="0" borderId="0" xfId="0" applyFont="1" applyAlignment="1">
      <alignment horizontal="center" vertical="center"/>
    </xf>
    <xf numFmtId="0" fontId="0" fillId="0" borderId="0" xfId="0" applyAlignment="1">
      <alignment horizontal="left" vertical="center" wrapText="1"/>
    </xf>
    <xf numFmtId="0" fontId="101" fillId="5" borderId="23" xfId="4" applyFont="1" applyFill="1" applyBorder="1" applyAlignment="1">
      <alignment horizontal="centerContinuous" vertical="center" wrapText="1"/>
    </xf>
    <xf numFmtId="0" fontId="101" fillId="6" borderId="23" xfId="4" applyFont="1" applyFill="1" applyBorder="1" applyAlignment="1">
      <alignment horizontal="center" vertical="center" wrapText="1"/>
    </xf>
    <xf numFmtId="0" fontId="102" fillId="0" borderId="0" xfId="4" applyFont="1" applyAlignment="1" applyProtection="1">
      <alignment horizontal="center" vertical="center" wrapText="1"/>
      <protection locked="0"/>
    </xf>
    <xf numFmtId="0" fontId="103" fillId="0" borderId="0" xfId="3" applyFont="1" applyAlignment="1">
      <alignment horizontal="centerContinuous" vertical="center"/>
    </xf>
    <xf numFmtId="0" fontId="94" fillId="22" borderId="28" xfId="0" applyFont="1" applyFill="1" applyBorder="1" applyAlignment="1">
      <alignment horizontal="center" vertical="center" wrapText="1"/>
    </xf>
    <xf numFmtId="0" fontId="94" fillId="22" borderId="28" xfId="0" applyFont="1" applyFill="1" applyBorder="1" applyAlignment="1">
      <alignment horizontal="center" vertical="center"/>
    </xf>
    <xf numFmtId="0" fontId="89" fillId="22" borderId="0" xfId="0" applyFont="1" applyFill="1" applyAlignment="1">
      <alignment vertical="center"/>
    </xf>
    <xf numFmtId="0" fontId="104" fillId="0" borderId="0" xfId="1" applyFont="1" applyAlignment="1">
      <alignment horizontal="right" vertical="center" inden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1" fillId="0" borderId="0" xfId="2" applyFont="1" applyAlignment="1">
      <alignment horizontal="center" vertical="center" wrapText="1"/>
    </xf>
    <xf numFmtId="0" fontId="72"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106" fillId="0" borderId="0" xfId="1" applyFont="1" applyAlignment="1">
      <alignment horizontal="right" vertical="center" wrapText="1" indent="1"/>
    </xf>
    <xf numFmtId="0" fontId="108" fillId="0" borderId="0" xfId="0" applyFont="1" applyAlignment="1">
      <alignment horizontal="right" vertical="center" wrapText="1" indent="1"/>
    </xf>
    <xf numFmtId="0" fontId="107" fillId="0" borderId="0" xfId="1" applyFont="1" applyAlignment="1">
      <alignment horizontal="right" vertical="center" wrapText="1" indent="1"/>
    </xf>
    <xf numFmtId="0" fontId="109" fillId="0" borderId="0" xfId="0" applyFont="1" applyAlignment="1">
      <alignment horizontal="right" vertical="center" wrapText="1" indent="1"/>
    </xf>
    <xf numFmtId="0" fontId="104" fillId="0" borderId="0" xfId="1" applyFont="1" applyAlignment="1">
      <alignment horizontal="right" vertical="center" wrapText="1" indent="1"/>
    </xf>
    <xf numFmtId="0" fontId="105"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106" fillId="0" borderId="0" xfId="1" applyFont="1" applyAlignment="1">
      <alignment horizontal="right" vertical="top" wrapText="1" indent="1"/>
    </xf>
    <xf numFmtId="0" fontId="109" fillId="0" borderId="0" xfId="0" applyFont="1" applyAlignment="1">
      <alignment horizontal="right" vertical="top" wrapText="1" indent="1"/>
    </xf>
    <xf numFmtId="0" fontId="101" fillId="19" borderId="63" xfId="4" applyFont="1" applyFill="1" applyBorder="1" applyAlignment="1">
      <alignment horizontal="center" vertical="center"/>
    </xf>
    <xf numFmtId="0" fontId="101" fillId="19" borderId="47" xfId="4" applyFont="1" applyFill="1" applyBorder="1" applyAlignment="1">
      <alignment horizontal="center" vertical="center"/>
    </xf>
    <xf numFmtId="0" fontId="101" fillId="19" borderId="48" xfId="4" applyFont="1" applyFill="1" applyBorder="1" applyAlignment="1">
      <alignment horizontal="center" vertical="center"/>
    </xf>
    <xf numFmtId="0" fontId="38" fillId="0" borderId="1" xfId="4" applyFont="1" applyBorder="1" applyAlignment="1" applyProtection="1">
      <alignment horizontal="center" vertical="center" wrapText="1"/>
      <protection locked="0"/>
    </xf>
    <xf numFmtId="0" fontId="38" fillId="0" borderId="6" xfId="4" applyFont="1" applyBorder="1" applyAlignment="1" applyProtection="1">
      <alignment horizontal="center" vertical="center" wrapText="1"/>
      <protection locked="0"/>
    </xf>
    <xf numFmtId="0" fontId="38" fillId="0" borderId="5" xfId="4" applyFont="1" applyBorder="1" applyAlignment="1" applyProtection="1">
      <alignment horizontal="center" vertical="center" wrapText="1"/>
      <protection locked="0"/>
    </xf>
    <xf numFmtId="0" fontId="38" fillId="11" borderId="1" xfId="4" applyFont="1" applyFill="1" applyBorder="1" applyAlignment="1" applyProtection="1">
      <alignment horizontal="center" vertical="center" wrapText="1"/>
      <protection locked="0"/>
    </xf>
    <xf numFmtId="0" fontId="26" fillId="0" borderId="5" xfId="4" applyFont="1" applyBorder="1" applyAlignment="1" applyProtection="1">
      <alignment horizontal="center" vertical="center" wrapText="1"/>
      <protection locked="0"/>
    </xf>
    <xf numFmtId="0" fontId="26" fillId="0" borderId="1" xfId="4" applyFont="1" applyBorder="1" applyAlignment="1" applyProtection="1">
      <alignment horizontal="center" vertical="center" wrapText="1"/>
      <protection locked="0"/>
    </xf>
    <xf numFmtId="0" fontId="26" fillId="0" borderId="6" xfId="4" applyFont="1" applyBorder="1" applyAlignment="1" applyProtection="1">
      <alignment horizontal="center" vertical="center" wrapText="1"/>
      <protection locked="0"/>
    </xf>
    <xf numFmtId="0" fontId="32"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2"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6"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18" fillId="0" borderId="5" xfId="4" applyFont="1" applyBorder="1" applyAlignment="1">
      <alignment horizontal="center" vertical="center" wrapText="1"/>
    </xf>
    <xf numFmtId="0" fontId="51" fillId="0" borderId="1" xfId="0" applyFont="1" applyBorder="1" applyAlignment="1">
      <alignment horizontal="center" vertical="center" wrapText="1"/>
    </xf>
    <xf numFmtId="0" fontId="51"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8" fillId="11" borderId="6" xfId="4" applyFont="1" applyFill="1" applyBorder="1" applyAlignment="1" applyProtection="1">
      <alignment horizontal="center" vertical="center" wrapText="1"/>
      <protection locked="0"/>
    </xf>
    <xf numFmtId="0" fontId="38" fillId="11" borderId="35" xfId="4" applyFont="1" applyFill="1" applyBorder="1" applyAlignment="1" applyProtection="1">
      <alignment horizontal="center" vertical="center" wrapText="1"/>
      <protection locked="0"/>
    </xf>
    <xf numFmtId="0" fontId="38" fillId="11" borderId="31" xfId="4" applyFont="1" applyFill="1" applyBorder="1" applyAlignment="1" applyProtection="1">
      <alignment horizontal="center" vertical="center" wrapText="1"/>
      <protection locked="0"/>
    </xf>
    <xf numFmtId="0" fontId="38" fillId="11" borderId="32" xfId="4" applyFont="1" applyFill="1" applyBorder="1" applyAlignment="1" applyProtection="1">
      <alignment horizontal="center" vertical="center" wrapText="1"/>
      <protection locked="0"/>
    </xf>
    <xf numFmtId="0" fontId="52" fillId="11" borderId="30" xfId="4" applyFont="1" applyFill="1" applyBorder="1" applyAlignment="1" applyProtection="1">
      <alignment horizontal="center" vertical="top" wrapText="1"/>
      <protection hidden="1"/>
    </xf>
    <xf numFmtId="0" fontId="32" fillId="0" borderId="31" xfId="0" applyFont="1" applyBorder="1" applyAlignment="1" applyProtection="1">
      <alignment horizontal="center" vertical="top" wrapText="1"/>
      <protection hidden="1"/>
    </xf>
    <xf numFmtId="0" fontId="32" fillId="0" borderId="32" xfId="0" applyFont="1" applyBorder="1" applyAlignment="1" applyProtection="1">
      <alignment horizontal="center" vertical="top" wrapText="1"/>
      <protection hidden="1"/>
    </xf>
    <xf numFmtId="0" fontId="52" fillId="0" borderId="30" xfId="4" applyFont="1" applyBorder="1" applyAlignment="1" applyProtection="1">
      <alignment horizontal="center" vertical="top" wrapText="1"/>
      <protection hidden="1"/>
    </xf>
    <xf numFmtId="0" fontId="23" fillId="3" borderId="24" xfId="4" applyFont="1" applyFill="1" applyBorder="1" applyAlignment="1">
      <alignment horizontal="center" vertical="center" wrapText="1"/>
    </xf>
    <xf numFmtId="0" fontId="26" fillId="16" borderId="30" xfId="4" applyFont="1" applyFill="1" applyBorder="1" applyAlignment="1">
      <alignment horizontal="center" vertical="center" wrapText="1"/>
    </xf>
    <xf numFmtId="0" fontId="0" fillId="16" borderId="31" xfId="0" applyFill="1" applyBorder="1" applyAlignment="1">
      <alignment horizontal="center" vertical="center" wrapText="1"/>
    </xf>
    <xf numFmtId="0" fontId="23"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38" fillId="0" borderId="33" xfId="4" applyFont="1" applyBorder="1" applyAlignment="1" applyProtection="1">
      <alignment horizontal="left" vertical="top" wrapText="1" indent="1"/>
      <protection locked="0"/>
    </xf>
    <xf numFmtId="0" fontId="62" fillId="0" borderId="33" xfId="0" applyFont="1" applyBorder="1" applyAlignment="1" applyProtection="1">
      <alignment horizontal="left" vertical="top" wrapText="1" indent="1"/>
      <protection locked="0"/>
    </xf>
    <xf numFmtId="0" fontId="62" fillId="0" borderId="34" xfId="0" applyFont="1" applyBorder="1" applyAlignment="1" applyProtection="1">
      <alignment horizontal="left" vertical="top" wrapText="1" indent="1"/>
      <protection locked="0"/>
    </xf>
    <xf numFmtId="0" fontId="23" fillId="0" borderId="0" xfId="0" applyFont="1" applyAlignment="1">
      <alignment horizontal="center" vertical="top" wrapText="1"/>
    </xf>
    <xf numFmtId="0" fontId="37" fillId="0" borderId="0" xfId="0" applyFont="1" applyAlignment="1">
      <alignment horizontal="center" vertical="top" wrapText="1"/>
    </xf>
    <xf numFmtId="0" fontId="23"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38" fillId="11" borderId="5" xfId="4" applyNumberFormat="1" applyFont="1" applyFill="1" applyBorder="1" applyAlignment="1" applyProtection="1">
      <alignment horizontal="center" vertical="center" wrapText="1"/>
      <protection locked="0"/>
    </xf>
    <xf numFmtId="49" fontId="38" fillId="11" borderId="1" xfId="4" applyNumberFormat="1" applyFont="1" applyFill="1" applyBorder="1" applyAlignment="1" applyProtection="1">
      <alignment horizontal="center" vertical="center" wrapText="1"/>
      <protection locked="0"/>
    </xf>
    <xf numFmtId="49" fontId="24" fillId="11" borderId="30" xfId="4" applyNumberFormat="1" applyFont="1" applyFill="1" applyBorder="1" applyAlignment="1" applyProtection="1">
      <alignment horizontal="left" vertical="center" wrapText="1" indent="1"/>
      <protection locked="0"/>
    </xf>
    <xf numFmtId="49" fontId="24" fillId="11" borderId="31" xfId="4" applyNumberFormat="1" applyFont="1" applyFill="1" applyBorder="1" applyAlignment="1" applyProtection="1">
      <alignment horizontal="left" vertical="center" wrapText="1" indent="1"/>
      <protection locked="0"/>
    </xf>
    <xf numFmtId="0" fontId="38" fillId="11" borderId="5" xfId="4" applyFont="1" applyFill="1" applyBorder="1" applyAlignment="1" applyProtection="1">
      <alignment horizontal="center" vertical="center" wrapText="1"/>
      <protection locked="0"/>
    </xf>
    <xf numFmtId="49" fontId="38" fillId="0" borderId="5" xfId="4" applyNumberFormat="1" applyFont="1" applyBorder="1" applyAlignment="1" applyProtection="1">
      <alignment vertical="center" wrapText="1"/>
      <protection locked="0"/>
    </xf>
    <xf numFmtId="49" fontId="38" fillId="0" borderId="1" xfId="4" applyNumberFormat="1" applyFont="1" applyBorder="1" applyAlignment="1" applyProtection="1">
      <alignment vertical="center" wrapText="1"/>
      <protection locked="0"/>
    </xf>
    <xf numFmtId="49" fontId="38" fillId="0" borderId="6" xfId="4" applyNumberFormat="1" applyFont="1" applyBorder="1" applyAlignment="1" applyProtection="1">
      <alignment vertical="center" wrapText="1"/>
      <protection locked="0"/>
    </xf>
    <xf numFmtId="49" fontId="24" fillId="0" borderId="5" xfId="4" applyNumberFormat="1" applyFont="1" applyBorder="1" applyAlignment="1" applyProtection="1">
      <alignment horizontal="left" vertical="center" wrapText="1" indent="1"/>
      <protection locked="0"/>
    </xf>
    <xf numFmtId="49" fontId="24" fillId="0" borderId="1" xfId="4" applyNumberFormat="1" applyFont="1" applyBorder="1" applyAlignment="1" applyProtection="1">
      <alignment horizontal="left" vertical="center" wrapText="1" indent="1"/>
      <protection locked="0"/>
    </xf>
    <xf numFmtId="49" fontId="24" fillId="0" borderId="6" xfId="4" applyNumberFormat="1" applyFont="1" applyBorder="1" applyAlignment="1" applyProtection="1">
      <alignment horizontal="left" vertical="center" wrapText="1" indent="1"/>
      <protection locked="0"/>
    </xf>
    <xf numFmtId="0" fontId="25" fillId="0" borderId="5" xfId="4" applyFont="1" applyBorder="1" applyAlignment="1" applyProtection="1">
      <alignment horizontal="center" vertical="center" wrapText="1"/>
      <protection locked="0"/>
    </xf>
    <xf numFmtId="0" fontId="25" fillId="0" borderId="1" xfId="4" applyFont="1" applyBorder="1" applyAlignment="1" applyProtection="1">
      <alignment horizontal="center" vertical="center" wrapText="1"/>
      <protection locked="0"/>
    </xf>
    <xf numFmtId="0" fontId="25" fillId="0" borderId="6" xfId="4" applyFont="1" applyBorder="1" applyAlignment="1" applyProtection="1">
      <alignment horizontal="center" vertical="center" wrapText="1"/>
      <protection locked="0"/>
    </xf>
    <xf numFmtId="0" fontId="38" fillId="0" borderId="5" xfId="4" applyFont="1" applyBorder="1" applyAlignment="1" applyProtection="1">
      <alignment horizontal="left" vertical="center" wrapText="1" indent="1"/>
      <protection locked="0"/>
    </xf>
    <xf numFmtId="0" fontId="38" fillId="0" borderId="1" xfId="4" applyFont="1" applyBorder="1" applyAlignment="1" applyProtection="1">
      <alignment horizontal="left" vertical="center" wrapText="1" indent="1"/>
      <protection locked="0"/>
    </xf>
    <xf numFmtId="0" fontId="38" fillId="0" borderId="6" xfId="4" applyFont="1" applyBorder="1" applyAlignment="1" applyProtection="1">
      <alignment horizontal="left" vertical="center" wrapText="1" indent="1"/>
      <protection locked="0"/>
    </xf>
    <xf numFmtId="49" fontId="38" fillId="11" borderId="5" xfId="4" applyNumberFormat="1" applyFont="1" applyFill="1" applyBorder="1" applyAlignment="1" applyProtection="1">
      <alignment vertical="center" wrapText="1"/>
      <protection locked="0"/>
    </xf>
    <xf numFmtId="49" fontId="38" fillId="11" borderId="1" xfId="4" applyNumberFormat="1" applyFont="1" applyFill="1" applyBorder="1" applyAlignment="1" applyProtection="1">
      <alignment vertical="center" wrapText="1"/>
      <protection locked="0"/>
    </xf>
    <xf numFmtId="49" fontId="38" fillId="11" borderId="6" xfId="4" applyNumberFormat="1" applyFont="1" applyFill="1" applyBorder="1" applyAlignment="1" applyProtection="1">
      <alignment vertical="center" wrapText="1"/>
      <protection locked="0"/>
    </xf>
    <xf numFmtId="49" fontId="24" fillId="11" borderId="5" xfId="4" applyNumberFormat="1" applyFont="1" applyFill="1" applyBorder="1" applyAlignment="1" applyProtection="1">
      <alignment horizontal="left" vertical="center" wrapText="1" indent="1"/>
      <protection locked="0"/>
    </xf>
    <xf numFmtId="49" fontId="24" fillId="11" borderId="1" xfId="4" applyNumberFormat="1" applyFont="1" applyFill="1" applyBorder="1" applyAlignment="1" applyProtection="1">
      <alignment horizontal="left" vertical="center" wrapText="1" indent="1"/>
      <protection locked="0"/>
    </xf>
    <xf numFmtId="49" fontId="24" fillId="11" borderId="6" xfId="4" applyNumberFormat="1" applyFont="1" applyFill="1" applyBorder="1" applyAlignment="1" applyProtection="1">
      <alignment horizontal="left" vertical="center" wrapText="1" indent="1"/>
      <protection locked="0"/>
    </xf>
    <xf numFmtId="0" fontId="25" fillId="11" borderId="5" xfId="4" applyFont="1" applyFill="1" applyBorder="1" applyAlignment="1" applyProtection="1">
      <alignment horizontal="center" vertical="center" wrapText="1"/>
      <protection locked="0"/>
    </xf>
    <xf numFmtId="0" fontId="25" fillId="11" borderId="1" xfId="4" applyFont="1" applyFill="1" applyBorder="1" applyAlignment="1" applyProtection="1">
      <alignment horizontal="center" vertical="center" wrapText="1"/>
      <protection locked="0"/>
    </xf>
    <xf numFmtId="0" fontId="25" fillId="11" borderId="6" xfId="4" applyFont="1" applyFill="1" applyBorder="1" applyAlignment="1" applyProtection="1">
      <alignment horizontal="center" vertical="center" wrapText="1"/>
      <protection locked="0"/>
    </xf>
    <xf numFmtId="0" fontId="41" fillId="11" borderId="1" xfId="4" applyFont="1" applyFill="1" applyBorder="1" applyAlignment="1">
      <alignment horizontal="center" vertical="center" wrapText="1"/>
    </xf>
    <xf numFmtId="0" fontId="41" fillId="11" borderId="6" xfId="4" applyFont="1" applyFill="1" applyBorder="1" applyAlignment="1">
      <alignment horizontal="center" vertical="center" wrapText="1"/>
    </xf>
    <xf numFmtId="0" fontId="38" fillId="11" borderId="1" xfId="4" applyFont="1" applyFill="1" applyBorder="1" applyAlignment="1" applyProtection="1">
      <alignment horizontal="left" vertical="center" wrapText="1" indent="1"/>
      <protection locked="0"/>
    </xf>
    <xf numFmtId="0" fontId="38" fillId="11" borderId="6" xfId="4" applyFont="1" applyFill="1" applyBorder="1" applyAlignment="1" applyProtection="1">
      <alignment horizontal="left" vertical="center" wrapText="1" indent="1"/>
      <protection locked="0"/>
    </xf>
    <xf numFmtId="0" fontId="41" fillId="0" borderId="5" xfId="4" applyFont="1" applyBorder="1" applyAlignment="1">
      <alignment horizontal="center" vertical="center" wrapText="1"/>
    </xf>
    <xf numFmtId="0" fontId="41" fillId="0" borderId="1" xfId="4" applyFont="1" applyBorder="1" applyAlignment="1">
      <alignment horizontal="center" vertical="center" wrapText="1"/>
    </xf>
    <xf numFmtId="0" fontId="0" fillId="16" borderId="32" xfId="0" applyFill="1" applyBorder="1" applyAlignment="1">
      <alignment horizontal="center" vertical="center" wrapText="1"/>
    </xf>
    <xf numFmtId="0" fontId="5" fillId="11" borderId="5" xfId="4" applyFont="1" applyFill="1"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26" fillId="11" borderId="5" xfId="4" applyFont="1" applyFill="1" applyBorder="1" applyAlignment="1" applyProtection="1">
      <alignment horizontal="center" vertical="center" wrapText="1"/>
      <protection locked="0"/>
    </xf>
    <xf numFmtId="0" fontId="26" fillId="11" borderId="1" xfId="4" applyFont="1" applyFill="1" applyBorder="1" applyAlignment="1" applyProtection="1">
      <alignment horizontal="center" vertical="center" wrapText="1"/>
      <protection locked="0"/>
    </xf>
    <xf numFmtId="0" fontId="26" fillId="11" borderId="6" xfId="4" applyFont="1" applyFill="1" applyBorder="1" applyAlignment="1" applyProtection="1">
      <alignment horizontal="center" vertical="center" wrapText="1"/>
      <protection locked="0"/>
    </xf>
    <xf numFmtId="0" fontId="41" fillId="0" borderId="6" xfId="4" applyFont="1" applyBorder="1" applyAlignment="1">
      <alignment horizontal="center" vertical="center" wrapText="1"/>
    </xf>
    <xf numFmtId="0" fontId="23" fillId="3" borderId="26" xfId="4" applyFont="1" applyFill="1" applyBorder="1" applyAlignment="1">
      <alignment horizontal="center" vertical="center" wrapText="1"/>
    </xf>
    <xf numFmtId="0" fontId="23" fillId="3" borderId="37" xfId="4" applyFont="1" applyFill="1" applyBorder="1" applyAlignment="1">
      <alignment horizontal="center" vertical="center" wrapText="1"/>
    </xf>
    <xf numFmtId="0" fontId="23" fillId="3" borderId="38" xfId="4" applyFont="1" applyFill="1" applyBorder="1" applyAlignment="1">
      <alignment horizontal="center" vertical="center" wrapText="1"/>
    </xf>
    <xf numFmtId="0" fontId="35" fillId="0" borderId="24" xfId="0" applyFont="1" applyBorder="1" applyAlignment="1">
      <alignment horizontal="center" vertical="center" wrapText="1"/>
    </xf>
    <xf numFmtId="0" fontId="47" fillId="0" borderId="24" xfId="0" applyFont="1" applyBorder="1" applyAlignment="1">
      <alignment horizontal="center" vertical="center" wrapText="1"/>
    </xf>
    <xf numFmtId="0" fontId="33" fillId="11" borderId="30" xfId="0" applyFont="1" applyFill="1" applyBorder="1" applyAlignment="1">
      <alignment horizontal="center" vertical="center"/>
    </xf>
    <xf numFmtId="0" fontId="0" fillId="0" borderId="31" xfId="0" applyBorder="1" applyAlignment="1">
      <alignment horizontal="center" vertical="center"/>
    </xf>
    <xf numFmtId="0" fontId="38" fillId="11" borderId="39" xfId="4" applyFont="1" applyFill="1" applyBorder="1" applyAlignment="1" applyProtection="1">
      <alignment horizontal="left" vertical="top" wrapText="1" indent="1"/>
      <protection locked="0"/>
    </xf>
    <xf numFmtId="0" fontId="38" fillId="11" borderId="33" xfId="4" applyFont="1" applyFill="1" applyBorder="1" applyAlignment="1" applyProtection="1">
      <alignment horizontal="left" vertical="top" wrapText="1" indent="1"/>
      <protection locked="0"/>
    </xf>
    <xf numFmtId="0" fontId="48" fillId="11" borderId="5" xfId="4" applyFont="1" applyFill="1" applyBorder="1" applyAlignment="1" applyProtection="1">
      <alignment horizontal="center" vertical="center" wrapText="1"/>
      <protection locked="0"/>
    </xf>
    <xf numFmtId="0" fontId="48" fillId="11" borderId="1" xfId="4" applyFont="1" applyFill="1" applyBorder="1" applyAlignment="1" applyProtection="1">
      <alignment horizontal="center" vertical="center" wrapText="1"/>
      <protection locked="0"/>
    </xf>
    <xf numFmtId="0" fontId="101" fillId="20" borderId="23" xfId="4" applyFont="1" applyFill="1" applyBorder="1" applyAlignment="1">
      <alignment horizontal="center" vertical="center" wrapText="1"/>
    </xf>
    <xf numFmtId="0" fontId="101" fillId="21" borderId="23" xfId="4" applyFont="1" applyFill="1" applyBorder="1" applyAlignment="1">
      <alignment horizontal="center" vertical="center" wrapText="1"/>
    </xf>
    <xf numFmtId="0" fontId="101" fillId="21" borderId="40" xfId="4" applyFont="1" applyFill="1" applyBorder="1" applyAlignment="1">
      <alignment horizontal="center" vertical="center" wrapText="1"/>
    </xf>
    <xf numFmtId="0" fontId="0" fillId="0" borderId="32" xfId="0" applyBorder="1" applyAlignment="1">
      <alignment horizontal="center" vertical="center"/>
    </xf>
    <xf numFmtId="0" fontId="23" fillId="3" borderId="41" xfId="4" applyFont="1" applyFill="1" applyBorder="1" applyAlignment="1">
      <alignment horizontal="center" vertical="center" wrapText="1"/>
    </xf>
    <xf numFmtId="0" fontId="23" fillId="3" borderId="42" xfId="4" applyFont="1" applyFill="1" applyBorder="1" applyAlignment="1">
      <alignment horizontal="center" vertical="center" wrapText="1"/>
    </xf>
    <xf numFmtId="0" fontId="23" fillId="3" borderId="24" xfId="4" applyFont="1" applyFill="1" applyBorder="1" applyAlignment="1">
      <alignment horizontal="center" vertical="center" textRotation="1" wrapText="1"/>
    </xf>
    <xf numFmtId="0" fontId="41" fillId="11" borderId="5" xfId="4" applyFont="1" applyFill="1" applyBorder="1" applyAlignment="1">
      <alignment horizontal="center" vertical="center" wrapText="1"/>
    </xf>
    <xf numFmtId="0" fontId="38" fillId="11" borderId="5" xfId="4" applyFont="1" applyFill="1" applyBorder="1" applyAlignment="1" applyProtection="1">
      <alignment horizontal="left" vertical="center" wrapText="1" indent="1"/>
      <protection locked="0"/>
    </xf>
    <xf numFmtId="1" fontId="63" fillId="0" borderId="43" xfId="4" applyNumberFormat="1" applyFont="1" applyBorder="1" applyAlignment="1">
      <alignment horizontal="center" vertical="center" wrapText="1"/>
    </xf>
    <xf numFmtId="1" fontId="63" fillId="0" borderId="44" xfId="4" applyNumberFormat="1" applyFont="1" applyBorder="1" applyAlignment="1">
      <alignment horizontal="center" vertical="center" wrapText="1"/>
    </xf>
    <xf numFmtId="1" fontId="63" fillId="0" borderId="45" xfId="4" applyNumberFormat="1" applyFont="1" applyBorder="1" applyAlignment="1">
      <alignment horizontal="center" vertical="center" wrapText="1"/>
    </xf>
    <xf numFmtId="49" fontId="38" fillId="0" borderId="30" xfId="4" applyNumberFormat="1" applyFont="1" applyBorder="1" applyAlignment="1" applyProtection="1">
      <alignment vertical="center" wrapText="1"/>
      <protection locked="0"/>
    </xf>
    <xf numFmtId="49" fontId="38" fillId="0" borderId="31" xfId="4" applyNumberFormat="1" applyFont="1" applyBorder="1" applyAlignment="1" applyProtection="1">
      <alignment vertical="center" wrapText="1"/>
      <protection locked="0"/>
    </xf>
    <xf numFmtId="49" fontId="38" fillId="0" borderId="32" xfId="4" applyNumberFormat="1" applyFont="1" applyBorder="1" applyAlignment="1" applyProtection="1">
      <alignment vertical="center" wrapText="1"/>
      <protection locked="0"/>
    </xf>
    <xf numFmtId="1" fontId="63" fillId="11" borderId="43" xfId="4" applyNumberFormat="1" applyFont="1" applyFill="1" applyBorder="1" applyAlignment="1">
      <alignment horizontal="center" vertical="center" wrapText="1"/>
    </xf>
    <xf numFmtId="1" fontId="63" fillId="11" borderId="44" xfId="4" applyNumberFormat="1" applyFont="1" applyFill="1" applyBorder="1" applyAlignment="1">
      <alignment horizontal="center" vertical="center" wrapText="1"/>
    </xf>
    <xf numFmtId="1" fontId="63" fillId="11" borderId="45" xfId="4" applyNumberFormat="1" applyFont="1" applyFill="1" applyBorder="1" applyAlignment="1">
      <alignment horizontal="center" vertical="center" wrapText="1"/>
    </xf>
    <xf numFmtId="49" fontId="38" fillId="11" borderId="30" xfId="4" applyNumberFormat="1" applyFont="1" applyFill="1" applyBorder="1" applyAlignment="1" applyProtection="1">
      <alignment vertical="center" wrapText="1"/>
      <protection locked="0"/>
    </xf>
    <xf numFmtId="49" fontId="38" fillId="11" borderId="31" xfId="4" applyNumberFormat="1" applyFont="1" applyFill="1" applyBorder="1" applyAlignment="1" applyProtection="1">
      <alignment vertical="center" wrapText="1"/>
      <protection locked="0"/>
    </xf>
    <xf numFmtId="49" fontId="38" fillId="11" borderId="32" xfId="4" applyNumberFormat="1" applyFont="1" applyFill="1" applyBorder="1" applyAlignment="1" applyProtection="1">
      <alignment vertical="center" wrapText="1"/>
      <protection locked="0"/>
    </xf>
    <xf numFmtId="0" fontId="48" fillId="11" borderId="6" xfId="4" applyFont="1" applyFill="1" applyBorder="1" applyAlignment="1" applyProtection="1">
      <alignment horizontal="center" vertical="center" wrapText="1"/>
      <protection locked="0"/>
    </xf>
    <xf numFmtId="0" fontId="5" fillId="0" borderId="30" xfId="4" applyFont="1" applyBorder="1" applyAlignment="1" applyProtection="1">
      <alignment horizontal="center" vertical="top" wrapText="1"/>
      <protection locked="0"/>
    </xf>
    <xf numFmtId="0" fontId="48" fillId="0" borderId="5" xfId="4" applyFont="1" applyBorder="1" applyAlignment="1" applyProtection="1">
      <alignment horizontal="center" vertical="center" wrapText="1"/>
      <protection locked="0"/>
    </xf>
    <xf numFmtId="0" fontId="48" fillId="0" borderId="1" xfId="4" applyFont="1" applyBorder="1" applyAlignment="1" applyProtection="1">
      <alignment horizontal="center" vertical="center" wrapText="1"/>
      <protection locked="0"/>
    </xf>
    <xf numFmtId="0" fontId="48" fillId="0" borderId="6" xfId="4" applyFont="1" applyBorder="1" applyAlignment="1" applyProtection="1">
      <alignment horizontal="center" vertical="center" wrapText="1"/>
      <protection locked="0"/>
    </xf>
    <xf numFmtId="0" fontId="18" fillId="11" borderId="5" xfId="4"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1" fillId="11" borderId="6" xfId="0" applyFont="1" applyFill="1" applyBorder="1" applyAlignment="1">
      <alignment horizontal="center" vertical="center" wrapText="1"/>
    </xf>
    <xf numFmtId="0" fontId="33" fillId="0" borderId="30" xfId="0" applyFont="1" applyBorder="1" applyAlignment="1">
      <alignment horizontal="center" vertical="center"/>
    </xf>
    <xf numFmtId="0" fontId="38" fillId="11" borderId="30" xfId="4" applyFont="1" applyFill="1" applyBorder="1" applyAlignment="1" applyProtection="1">
      <alignment horizontal="center" vertical="center" wrapText="1"/>
      <protection locked="0"/>
    </xf>
    <xf numFmtId="0" fontId="38" fillId="11" borderId="36" xfId="4" applyFont="1" applyFill="1" applyBorder="1" applyAlignment="1" applyProtection="1">
      <alignment horizontal="center" vertical="center" wrapText="1"/>
      <protection locked="0"/>
    </xf>
    <xf numFmtId="0" fontId="38" fillId="0" borderId="39" xfId="4" applyFont="1" applyBorder="1" applyAlignment="1" applyProtection="1">
      <alignment horizontal="left" vertical="top" wrapText="1" indent="1"/>
      <protection locked="0"/>
    </xf>
    <xf numFmtId="0" fontId="23" fillId="3" borderId="0" xfId="4" applyFont="1" applyFill="1" applyAlignment="1">
      <alignment horizontal="left" vertical="center" wrapText="1" indent="1"/>
    </xf>
    <xf numFmtId="0" fontId="0" fillId="0" borderId="0" xfId="0" applyAlignment="1">
      <alignment horizontal="left" vertical="center" wrapText="1" indent="1"/>
    </xf>
    <xf numFmtId="0" fontId="101" fillId="0" borderId="46" xfId="0" applyFont="1" applyBorder="1" applyAlignment="1">
      <alignment horizontal="center" vertical="center" wrapText="1"/>
    </xf>
    <xf numFmtId="0" fontId="101" fillId="0" borderId="47" xfId="0" applyFont="1" applyBorder="1" applyAlignment="1">
      <alignment horizontal="center" vertical="center" wrapText="1"/>
    </xf>
    <xf numFmtId="0" fontId="101" fillId="0" borderId="48" xfId="0" applyFont="1" applyBorder="1" applyAlignment="1">
      <alignment horizontal="center" vertical="center" wrapText="1"/>
    </xf>
    <xf numFmtId="0" fontId="101" fillId="18" borderId="46" xfId="4" applyFont="1" applyFill="1" applyBorder="1" applyAlignment="1">
      <alignment horizontal="center" vertical="center" wrapText="1"/>
    </xf>
    <xf numFmtId="0" fontId="101" fillId="18" borderId="47" xfId="4" applyFont="1" applyFill="1" applyBorder="1" applyAlignment="1">
      <alignment horizontal="center" vertical="center" wrapText="1"/>
    </xf>
    <xf numFmtId="0" fontId="101" fillId="18" borderId="48" xfId="4" applyFont="1" applyFill="1" applyBorder="1" applyAlignment="1">
      <alignment horizontal="center" vertical="center" wrapText="1"/>
    </xf>
    <xf numFmtId="0" fontId="50" fillId="11" borderId="1" xfId="0" applyFont="1" applyFill="1" applyBorder="1" applyAlignment="1">
      <alignment horizontal="center" vertical="center" wrapText="1"/>
    </xf>
    <xf numFmtId="0" fontId="23" fillId="0" borderId="49" xfId="3" applyFont="1" applyBorder="1" applyAlignment="1" applyProtection="1">
      <alignment horizontal="center" vertical="top" wrapText="1"/>
      <protection locked="0"/>
    </xf>
    <xf numFmtId="0" fontId="0" fillId="0" borderId="0" xfId="0" applyAlignment="1">
      <alignment vertical="top" wrapText="1"/>
    </xf>
    <xf numFmtId="0" fontId="23"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88" fillId="17" borderId="60" xfId="0" applyFont="1" applyFill="1" applyBorder="1" applyAlignment="1">
      <alignment horizontal="center" vertical="center"/>
    </xf>
    <xf numFmtId="0" fontId="88" fillId="17" borderId="61" xfId="0" applyFont="1" applyFill="1" applyBorder="1" applyAlignment="1">
      <alignment horizontal="center" vertical="center"/>
    </xf>
    <xf numFmtId="0" fontId="88" fillId="17" borderId="62" xfId="0" applyFont="1" applyFill="1" applyBorder="1" applyAlignment="1">
      <alignment horizontal="center" vertical="center"/>
    </xf>
    <xf numFmtId="0" fontId="90" fillId="17" borderId="55" xfId="0" applyFont="1" applyFill="1" applyBorder="1" applyAlignment="1">
      <alignment horizontal="center" vertical="center" wrapText="1"/>
    </xf>
    <xf numFmtId="0" fontId="90" fillId="17" borderId="56" xfId="0" applyFont="1" applyFill="1" applyBorder="1" applyAlignment="1">
      <alignment horizontal="center" vertical="center" wrapText="1"/>
    </xf>
    <xf numFmtId="0" fontId="90" fillId="17" borderId="57" xfId="0" applyFont="1" applyFill="1" applyBorder="1" applyAlignment="1">
      <alignment horizontal="center" vertical="center" wrapText="1"/>
    </xf>
    <xf numFmtId="0" fontId="90" fillId="12" borderId="55" xfId="0" applyFont="1" applyFill="1" applyBorder="1" applyAlignment="1">
      <alignment horizontal="center" vertical="center" wrapText="1"/>
    </xf>
    <xf numFmtId="0" fontId="90" fillId="12" borderId="56" xfId="0" applyFont="1" applyFill="1" applyBorder="1" applyAlignment="1">
      <alignment horizontal="center" vertical="center" wrapText="1"/>
    </xf>
    <xf numFmtId="0" fontId="90" fillId="12" borderId="57" xfId="0" applyFont="1" applyFill="1" applyBorder="1" applyAlignment="1">
      <alignment horizontal="center" vertical="center" wrapText="1"/>
    </xf>
    <xf numFmtId="0" fontId="90" fillId="0" borderId="55" xfId="0" applyFont="1" applyBorder="1" applyAlignment="1">
      <alignment horizontal="center" vertical="center" wrapText="1"/>
    </xf>
    <xf numFmtId="0" fontId="90" fillId="0" borderId="56" xfId="0" applyFont="1" applyBorder="1" applyAlignment="1">
      <alignment horizontal="center" vertical="center" wrapText="1"/>
    </xf>
    <xf numFmtId="0" fontId="90" fillId="0" borderId="57" xfId="0" applyFont="1" applyBorder="1" applyAlignment="1">
      <alignment horizontal="center" vertical="center" wrapText="1"/>
    </xf>
    <xf numFmtId="0" fontId="93" fillId="0" borderId="28" xfId="0" applyFont="1" applyBorder="1" applyAlignment="1">
      <alignment horizontal="left" vertical="center" wrapText="1"/>
    </xf>
    <xf numFmtId="0" fontId="93" fillId="0" borderId="58" xfId="0" applyFont="1" applyBorder="1" applyAlignment="1">
      <alignment horizontal="left" vertical="center" wrapText="1"/>
    </xf>
    <xf numFmtId="0" fontId="93" fillId="0" borderId="29" xfId="0" applyFont="1" applyBorder="1" applyAlignment="1">
      <alignment horizontal="left" vertical="center" wrapText="1"/>
    </xf>
    <xf numFmtId="0" fontId="93" fillId="13" borderId="28" xfId="0" applyFont="1" applyFill="1" applyBorder="1" applyAlignment="1">
      <alignment horizontal="left" vertical="center" wrapText="1"/>
    </xf>
    <xf numFmtId="0" fontId="93" fillId="13" borderId="58" xfId="0" applyFont="1" applyFill="1" applyBorder="1" applyAlignment="1">
      <alignment horizontal="left" vertical="center" wrapText="1"/>
    </xf>
    <xf numFmtId="0" fontId="93" fillId="13" borderId="29" xfId="0" applyFont="1" applyFill="1" applyBorder="1" applyAlignment="1">
      <alignment horizontal="left" vertical="center" wrapText="1"/>
    </xf>
    <xf numFmtId="0" fontId="90" fillId="13" borderId="55" xfId="0" applyFont="1" applyFill="1" applyBorder="1" applyAlignment="1">
      <alignment horizontal="center" vertical="center" wrapText="1"/>
    </xf>
    <xf numFmtId="0" fontId="90" fillId="13" borderId="56" xfId="0" applyFont="1" applyFill="1" applyBorder="1" applyAlignment="1">
      <alignment horizontal="center" vertical="center" wrapText="1"/>
    </xf>
    <xf numFmtId="0" fontId="90" fillId="13" borderId="57" xfId="0" applyFont="1" applyFill="1" applyBorder="1" applyAlignment="1">
      <alignment horizontal="center" vertical="center" wrapText="1"/>
    </xf>
    <xf numFmtId="1" fontId="90" fillId="17" borderId="55" xfId="0" applyNumberFormat="1" applyFont="1" applyFill="1" applyBorder="1" applyAlignment="1">
      <alignment horizontal="center" vertical="center"/>
    </xf>
    <xf numFmtId="0" fontId="90" fillId="17" borderId="56" xfId="0" applyFont="1" applyFill="1" applyBorder="1" applyAlignment="1">
      <alignment horizontal="center" vertical="center"/>
    </xf>
    <xf numFmtId="0" fontId="90" fillId="17" borderId="57" xfId="0" applyFont="1" applyFill="1" applyBorder="1" applyAlignment="1">
      <alignment horizontal="center" vertical="center"/>
    </xf>
    <xf numFmtId="0" fontId="90" fillId="17" borderId="55" xfId="0" applyFont="1" applyFill="1" applyBorder="1" applyAlignment="1">
      <alignment horizontal="center" vertical="center"/>
    </xf>
    <xf numFmtId="1" fontId="90" fillId="13" borderId="55" xfId="0" applyNumberFormat="1" applyFont="1" applyFill="1" applyBorder="1" applyAlignment="1">
      <alignment horizontal="center" vertical="center"/>
    </xf>
    <xf numFmtId="0" fontId="90" fillId="13" borderId="56" xfId="0" applyFont="1" applyFill="1" applyBorder="1" applyAlignment="1">
      <alignment horizontal="center" vertical="center"/>
    </xf>
    <xf numFmtId="0" fontId="90" fillId="13" borderId="57" xfId="0" applyFont="1" applyFill="1" applyBorder="1" applyAlignment="1">
      <alignment horizontal="center" vertical="center"/>
    </xf>
    <xf numFmtId="0" fontId="90" fillId="13" borderId="55" xfId="0" applyFont="1" applyFill="1" applyBorder="1" applyAlignment="1">
      <alignment horizontal="center" vertical="center"/>
    </xf>
    <xf numFmtId="0" fontId="93" fillId="12" borderId="28" xfId="0" applyFont="1" applyFill="1" applyBorder="1" applyAlignment="1">
      <alignment horizontal="left" vertical="center" wrapText="1"/>
    </xf>
    <xf numFmtId="0" fontId="93" fillId="12" borderId="58" xfId="0" applyFont="1" applyFill="1" applyBorder="1" applyAlignment="1">
      <alignment horizontal="left" vertical="center" wrapText="1"/>
    </xf>
    <xf numFmtId="0" fontId="93" fillId="12" borderId="29" xfId="0" applyFont="1" applyFill="1" applyBorder="1" applyAlignment="1">
      <alignment horizontal="left" vertical="center" wrapText="1"/>
    </xf>
    <xf numFmtId="1" fontId="90" fillId="12" borderId="55" xfId="0" applyNumberFormat="1" applyFont="1" applyFill="1" applyBorder="1" applyAlignment="1">
      <alignment horizontal="center" vertical="center"/>
    </xf>
    <xf numFmtId="0" fontId="90" fillId="12" borderId="56" xfId="0" applyFont="1" applyFill="1" applyBorder="1" applyAlignment="1">
      <alignment horizontal="center" vertical="center"/>
    </xf>
    <xf numFmtId="0" fontId="90" fillId="12" borderId="57" xfId="0" applyFont="1" applyFill="1" applyBorder="1" applyAlignment="1">
      <alignment horizontal="center" vertical="center"/>
    </xf>
    <xf numFmtId="0" fontId="90" fillId="12" borderId="55" xfId="0" applyFont="1" applyFill="1" applyBorder="1" applyAlignment="1">
      <alignment horizontal="center" vertical="center"/>
    </xf>
    <xf numFmtId="0" fontId="90" fillId="17" borderId="59" xfId="0" applyFont="1" applyFill="1" applyBorder="1" applyAlignment="1">
      <alignment horizontal="center" vertical="center"/>
    </xf>
    <xf numFmtId="0" fontId="88" fillId="17" borderId="0" xfId="0" applyFont="1" applyFill="1" applyAlignment="1">
      <alignment horizontal="center" vertical="center"/>
    </xf>
    <xf numFmtId="0" fontId="88" fillId="17" borderId="0" xfId="0" applyFont="1" applyFill="1" applyAlignment="1">
      <alignment horizontal="center"/>
    </xf>
    <xf numFmtId="0" fontId="94" fillId="22" borderId="28" xfId="0" applyFont="1" applyFill="1" applyBorder="1" applyAlignment="1">
      <alignment horizontal="center"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00"/>
        </patternFill>
      </fill>
    </dxf>
    <dxf>
      <fill>
        <patternFill>
          <bgColor rgb="FF00FF00"/>
        </patternFill>
      </fill>
    </dxf>
    <dxf>
      <fill>
        <patternFill>
          <bgColor rgb="FF00FFFF"/>
        </patternFill>
      </fill>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202921296"/>
        <c:axId val="202925216"/>
      </c:scatterChart>
      <c:valAx>
        <c:axId val="202921296"/>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202925216"/>
        <c:crosses val="autoZero"/>
        <c:crossBetween val="midCat"/>
        <c:majorUnit val="1"/>
        <c:minorUnit val="0.5"/>
      </c:valAx>
      <c:valAx>
        <c:axId val="202925216"/>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202921296"/>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2">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chemeClr val="accent2">
                  <a:lumMod val="75000"/>
                </a:schemeClr>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14</xdr:col>
      <xdr:colOff>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zoomScale="106" zoomScaleNormal="106" zoomScaleSheetLayoutView="100" workbookViewId="0">
      <selection activeCell="B8" sqref="B8:C8"/>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9"/>
      <c r="C1" s="190"/>
    </row>
    <row r="2" spans="2:3" ht="36.75" customHeight="1">
      <c r="B2" s="167" t="s">
        <v>610</v>
      </c>
      <c r="C2" s="152"/>
    </row>
    <row r="3" spans="2:3" ht="12.75"/>
    <row r="4" spans="2:3" ht="12.75"/>
    <row r="5" spans="2:3" ht="12.75">
      <c r="B5" s="139"/>
      <c r="C5" s="139"/>
    </row>
    <row r="6" spans="2:3" ht="22.5" customHeight="1">
      <c r="B6" s="191" t="s">
        <v>611</v>
      </c>
      <c r="C6" s="192"/>
    </row>
    <row r="7" spans="2:3" ht="12.75">
      <c r="B7" s="139"/>
      <c r="C7" s="139"/>
    </row>
    <row r="8" spans="2:3" ht="44.25" customHeight="1">
      <c r="B8" s="193" t="s">
        <v>643</v>
      </c>
      <c r="C8" s="194"/>
    </row>
    <row r="9" spans="2:3" ht="12.75">
      <c r="B9" s="139"/>
      <c r="C9" s="139"/>
    </row>
    <row r="10" spans="2:3" ht="48.75" customHeight="1">
      <c r="B10" s="187" t="s">
        <v>644</v>
      </c>
      <c r="C10" s="188"/>
    </row>
    <row r="11" spans="2:3" ht="81" customHeight="1">
      <c r="B11" s="185" t="s">
        <v>627</v>
      </c>
      <c r="C11" s="186"/>
    </row>
    <row r="12" spans="2:3" ht="24" customHeight="1">
      <c r="B12" s="139"/>
    </row>
    <row r="13" spans="2:3" ht="61.5" customHeight="1">
      <c r="C13" s="153" t="s">
        <v>645</v>
      </c>
    </row>
    <row r="14" spans="2:3" ht="27.75" customHeight="1">
      <c r="B14" s="139"/>
    </row>
    <row r="15" spans="2:3" ht="31.5" customHeight="1">
      <c r="B15" s="140" t="s">
        <v>54</v>
      </c>
      <c r="C15" s="141"/>
    </row>
    <row r="16" spans="2:3" ht="12.75"/>
    <row r="17" spans="2:3" ht="50.25" customHeight="1">
      <c r="B17" s="3"/>
      <c r="C17" s="142" t="s">
        <v>612</v>
      </c>
    </row>
    <row r="18" spans="2:3" ht="12" customHeight="1">
      <c r="B18" s="3"/>
      <c r="C18" s="4"/>
    </row>
    <row r="19" spans="2:3" ht="8.25" customHeight="1">
      <c r="C19" s="139"/>
    </row>
    <row r="20" spans="2:3" ht="29.25" customHeight="1">
      <c r="B20" s="21"/>
      <c r="C20" s="143" t="s">
        <v>646</v>
      </c>
    </row>
    <row r="21" spans="2:3" ht="6.75" customHeight="1">
      <c r="C21" s="139"/>
    </row>
    <row r="22" spans="2:3" ht="16.5" customHeight="1">
      <c r="B22" s="21"/>
      <c r="C22" s="143" t="s">
        <v>613</v>
      </c>
    </row>
    <row r="23" spans="2:3" ht="6.75" customHeight="1">
      <c r="C23" s="139"/>
    </row>
    <row r="24" spans="2:3" ht="33" customHeight="1">
      <c r="B24" s="21"/>
      <c r="C24" s="143" t="s">
        <v>647</v>
      </c>
    </row>
    <row r="25" spans="2:3" ht="4.5" customHeight="1">
      <c r="C25" s="139"/>
    </row>
    <row r="26" spans="2:3" ht="45" customHeight="1">
      <c r="B26" s="21"/>
      <c r="C26" s="143" t="s">
        <v>648</v>
      </c>
    </row>
    <row r="27" spans="2:3" ht="8.25" customHeight="1">
      <c r="C27" s="139"/>
    </row>
    <row r="28" spans="2:3" ht="51.75" customHeight="1">
      <c r="B28" s="21"/>
      <c r="C28" s="143" t="s">
        <v>649</v>
      </c>
    </row>
    <row r="29" spans="2:3" ht="20.25" customHeight="1">
      <c r="B29" s="21"/>
      <c r="C29" s="4"/>
    </row>
    <row r="30" spans="2:3" ht="51" customHeight="1">
      <c r="B30" s="21"/>
      <c r="C30" s="144" t="s">
        <v>637</v>
      </c>
    </row>
    <row r="31" spans="2:3" ht="21" customHeight="1">
      <c r="B31" s="3"/>
      <c r="C31" s="4"/>
    </row>
    <row r="32" spans="2:3" ht="20.25" customHeight="1">
      <c r="B32" s="3"/>
      <c r="C32" s="168" t="s">
        <v>628</v>
      </c>
    </row>
    <row r="33" spans="2:3" ht="24.75" customHeight="1">
      <c r="B33" s="3"/>
      <c r="C33" s="4"/>
    </row>
    <row r="34" spans="2:3" ht="67.5" customHeight="1">
      <c r="B34" s="21"/>
      <c r="C34" s="138" t="s">
        <v>614</v>
      </c>
    </row>
    <row r="35" spans="2:3" ht="12.75"/>
    <row r="36" spans="2:3" ht="16.5" customHeight="1">
      <c r="B36" s="21"/>
      <c r="C36" s="145" t="s">
        <v>615</v>
      </c>
    </row>
    <row r="37" spans="2:3" ht="12.75">
      <c r="C37" s="139"/>
    </row>
    <row r="38" spans="2:3" ht="25.5" customHeight="1">
      <c r="B38" s="21"/>
      <c r="C38" s="143" t="s">
        <v>593</v>
      </c>
    </row>
    <row r="39" spans="2:3" ht="8.25" customHeight="1">
      <c r="C39" s="139"/>
    </row>
    <row r="40" spans="2:3" ht="32.25" customHeight="1">
      <c r="B40" s="21"/>
      <c r="C40" s="143" t="s">
        <v>638</v>
      </c>
    </row>
    <row r="41" spans="2:3" ht="12.75"/>
    <row r="42" spans="2:3" ht="243" customHeight="1">
      <c r="B42" s="21"/>
      <c r="C42" s="2" t="s">
        <v>616</v>
      </c>
    </row>
    <row r="43" spans="2:3" ht="12.75">
      <c r="B43" s="3"/>
      <c r="C43" s="2"/>
    </row>
    <row r="44" spans="2:3" ht="38.25" customHeight="1">
      <c r="B44" s="21"/>
      <c r="C44" s="143" t="s">
        <v>639</v>
      </c>
    </row>
    <row r="45" spans="2:3" ht="12.75">
      <c r="C45" s="139"/>
    </row>
    <row r="46" spans="2:3" ht="80.25" customHeight="1">
      <c r="B46" s="21"/>
      <c r="C46" s="2" t="s">
        <v>635</v>
      </c>
    </row>
    <row r="47" spans="2:3" ht="15.75" customHeight="1">
      <c r="B47" s="5"/>
      <c r="C47" s="6"/>
    </row>
    <row r="48" spans="2:3" ht="57" customHeight="1">
      <c r="B48" s="21"/>
      <c r="C48" s="138" t="s">
        <v>617</v>
      </c>
    </row>
    <row r="49" spans="2:3" ht="48" customHeight="1">
      <c r="B49" s="3"/>
      <c r="C49" s="146" t="s">
        <v>629</v>
      </c>
    </row>
    <row r="50" spans="2:3" ht="194.25" customHeight="1">
      <c r="B50" s="3"/>
      <c r="C50" s="147" t="s">
        <v>618</v>
      </c>
    </row>
    <row r="51" spans="2:3" ht="16.5" customHeight="1">
      <c r="B51" s="3"/>
      <c r="C51" s="147"/>
    </row>
    <row r="52" spans="2:3" ht="77.25" customHeight="1">
      <c r="B52" s="3"/>
      <c r="C52" s="147" t="s">
        <v>594</v>
      </c>
    </row>
    <row r="53" spans="2:3" ht="6" customHeight="1">
      <c r="B53" s="5"/>
      <c r="C53" s="6"/>
    </row>
    <row r="54" spans="2:3" ht="38.25" customHeight="1">
      <c r="B54" s="21"/>
      <c r="C54" s="138" t="s">
        <v>595</v>
      </c>
    </row>
    <row r="55" spans="2:3" ht="8.25" customHeight="1">
      <c r="B55" s="5"/>
      <c r="C55" s="6"/>
    </row>
    <row r="56" spans="2:3" ht="60.75" customHeight="1">
      <c r="B56" s="21"/>
      <c r="C56" s="138" t="s">
        <v>630</v>
      </c>
    </row>
    <row r="57" spans="2:3" ht="6" customHeight="1">
      <c r="B57" s="21"/>
      <c r="C57" s="2"/>
    </row>
    <row r="58" spans="2:3" ht="264" customHeight="1">
      <c r="B58" s="21"/>
      <c r="C58" s="2" t="s">
        <v>596</v>
      </c>
    </row>
    <row r="59" spans="2:3" ht="270.75" customHeight="1">
      <c r="B59" s="21"/>
      <c r="C59" s="2" t="s">
        <v>597</v>
      </c>
    </row>
    <row r="60" spans="2:3" ht="14.25" customHeight="1">
      <c r="B60" s="21"/>
      <c r="C60" s="138"/>
    </row>
    <row r="61" spans="2:3" ht="20.25" customHeight="1">
      <c r="B61" s="5"/>
      <c r="C61" s="168" t="s">
        <v>598</v>
      </c>
    </row>
    <row r="62" spans="2:3" ht="16.5" customHeight="1">
      <c r="B62" s="5"/>
      <c r="C62" s="7"/>
    </row>
    <row r="63" spans="2:3" ht="70.5" customHeight="1">
      <c r="B63" s="21"/>
      <c r="C63" s="138" t="s">
        <v>631</v>
      </c>
    </row>
    <row r="64" spans="2:3" ht="6.75" customHeight="1">
      <c r="B64" s="5"/>
      <c r="C64" s="7"/>
    </row>
    <row r="65" spans="2:3" ht="36" customHeight="1">
      <c r="B65" s="21"/>
      <c r="C65" s="138" t="s">
        <v>599</v>
      </c>
    </row>
    <row r="66" spans="2:3" ht="4.5" customHeight="1">
      <c r="B66" s="5"/>
      <c r="C66" s="6"/>
    </row>
    <row r="67" spans="2:3" ht="33.75" customHeight="1">
      <c r="B67" s="21"/>
      <c r="C67" s="143" t="s">
        <v>600</v>
      </c>
    </row>
    <row r="68" spans="2:3" ht="3" customHeight="1">
      <c r="B68" s="5"/>
      <c r="C68" s="6"/>
    </row>
    <row r="69" spans="2:3" ht="35.25" customHeight="1">
      <c r="B69" s="21"/>
      <c r="C69" s="138" t="s">
        <v>619</v>
      </c>
    </row>
    <row r="70" spans="2:3" ht="164.25" customHeight="1">
      <c r="B70" s="3"/>
      <c r="C70" s="136" t="s">
        <v>632</v>
      </c>
    </row>
    <row r="71" spans="2:3" ht="38.25" customHeight="1">
      <c r="B71" s="3"/>
      <c r="C71" s="138" t="s">
        <v>640</v>
      </c>
    </row>
    <row r="72" spans="2:3" ht="6.75" customHeight="1">
      <c r="B72" s="5"/>
      <c r="C72" s="6"/>
    </row>
    <row r="73" spans="2:3" ht="96" customHeight="1">
      <c r="B73" s="21"/>
      <c r="C73" s="138" t="s">
        <v>620</v>
      </c>
    </row>
    <row r="74" spans="2:3" ht="12.75">
      <c r="B74" s="5"/>
      <c r="C74" s="6"/>
    </row>
    <row r="75" spans="2:3" ht="20.25" customHeight="1">
      <c r="B75" s="5"/>
      <c r="C75" s="168" t="s">
        <v>601</v>
      </c>
    </row>
    <row r="76" spans="2:3" ht="15.75">
      <c r="B76" s="5"/>
      <c r="C76" s="7"/>
    </row>
    <row r="77" spans="2:3" ht="48" customHeight="1">
      <c r="B77" s="21"/>
      <c r="C77" s="138" t="s">
        <v>602</v>
      </c>
    </row>
    <row r="78" spans="2:3" ht="152.25" customHeight="1">
      <c r="B78" s="3"/>
      <c r="C78" s="146" t="s">
        <v>603</v>
      </c>
    </row>
    <row r="79" spans="2:3" ht="12.75" customHeight="1">
      <c r="B79" s="3"/>
      <c r="C79" s="137"/>
    </row>
    <row r="80" spans="2:3" ht="21.75" customHeight="1">
      <c r="B80" s="5"/>
      <c r="C80" s="168" t="s">
        <v>604</v>
      </c>
    </row>
    <row r="81" spans="1:5" ht="15.75">
      <c r="B81" s="5"/>
      <c r="C81" s="7"/>
    </row>
    <row r="82" spans="1:5" ht="41.25" customHeight="1">
      <c r="A82" s="8"/>
      <c r="B82" s="21"/>
      <c r="C82" s="143" t="s">
        <v>605</v>
      </c>
      <c r="E82" s="8"/>
    </row>
    <row r="83" spans="1:5" ht="14.25" customHeight="1">
      <c r="A83" s="8"/>
      <c r="B83" s="3"/>
      <c r="C83" s="4"/>
      <c r="E83" s="8"/>
    </row>
    <row r="84" spans="1:5" ht="24" customHeight="1">
      <c r="B84" s="5"/>
      <c r="C84" s="168" t="s">
        <v>56</v>
      </c>
    </row>
    <row r="85" spans="1:5" ht="15.75">
      <c r="B85" s="5"/>
      <c r="C85" s="7"/>
    </row>
    <row r="86" spans="1:5" ht="85.5" customHeight="1">
      <c r="A86" s="8"/>
      <c r="B86" s="21"/>
      <c r="C86" s="138" t="s">
        <v>606</v>
      </c>
      <c r="E86" s="8"/>
    </row>
    <row r="87" spans="1:5" ht="405.75" customHeight="1">
      <c r="A87" s="8"/>
      <c r="B87" s="3"/>
      <c r="C87" s="148" t="s">
        <v>634</v>
      </c>
      <c r="E87" s="8"/>
    </row>
    <row r="88" spans="1:5" ht="12.75">
      <c r="B88" s="5"/>
      <c r="C88" s="6"/>
    </row>
    <row r="89" spans="1:5" ht="49.5" customHeight="1">
      <c r="A89" s="8" t="s">
        <v>55</v>
      </c>
      <c r="B89" s="21"/>
      <c r="C89" s="138" t="s">
        <v>633</v>
      </c>
      <c r="E89" s="8" t="s">
        <v>55</v>
      </c>
    </row>
    <row r="90" spans="1:5" ht="19.5" customHeight="1">
      <c r="A90" s="8"/>
      <c r="B90" s="21"/>
      <c r="C90" s="2"/>
      <c r="E90" s="8"/>
    </row>
    <row r="91" spans="1:5" ht="48" customHeight="1">
      <c r="A91" s="8"/>
      <c r="B91" s="21"/>
      <c r="C91" s="144" t="s">
        <v>621</v>
      </c>
      <c r="E91" s="8"/>
    </row>
    <row r="92" spans="1:5" ht="21" customHeight="1">
      <c r="B92" s="5"/>
      <c r="C92" s="2"/>
    </row>
    <row r="93" spans="1:5" ht="57.75" customHeight="1">
      <c r="B93" s="5"/>
      <c r="C93" s="143" t="s">
        <v>622</v>
      </c>
    </row>
    <row r="94" spans="1:5" ht="6" customHeight="1">
      <c r="B94" s="5"/>
      <c r="C94" s="2"/>
    </row>
    <row r="95" spans="1:5" ht="34.5" customHeight="1">
      <c r="B95" s="5"/>
      <c r="C95" s="149" t="s">
        <v>623</v>
      </c>
    </row>
    <row r="96" spans="1:5" ht="8.25" customHeight="1">
      <c r="B96" s="5"/>
      <c r="C96" s="2"/>
    </row>
    <row r="97" spans="2:3" ht="27.75" customHeight="1">
      <c r="B97" s="5"/>
      <c r="C97" s="143" t="s">
        <v>624</v>
      </c>
    </row>
    <row r="98" spans="2:3" ht="9" customHeight="1">
      <c r="B98" s="5"/>
      <c r="C98" s="2"/>
    </row>
    <row r="99" spans="2:3" ht="72.75" customHeight="1">
      <c r="B99" s="5"/>
      <c r="C99" s="138" t="s">
        <v>625</v>
      </c>
    </row>
    <row r="100" spans="2:3" ht="8.25" customHeight="1">
      <c r="B100" s="5"/>
      <c r="C100" s="2"/>
    </row>
    <row r="101" spans="2:3" ht="30" customHeight="1">
      <c r="B101" s="5"/>
      <c r="C101" s="149" t="s">
        <v>626</v>
      </c>
    </row>
    <row r="102" spans="2:3" ht="24" customHeight="1">
      <c r="B102" s="5"/>
      <c r="C102" s="2"/>
    </row>
    <row r="103" spans="2:3" ht="99" customHeight="1">
      <c r="B103" s="5"/>
      <c r="C103" s="150" t="s">
        <v>607</v>
      </c>
    </row>
    <row r="104" spans="2:3" ht="15.75" customHeight="1">
      <c r="B104" s="9"/>
    </row>
    <row r="105" spans="2:3" ht="15.75" hidden="1" customHeight="1">
      <c r="B105" s="9"/>
      <c r="C105" s="2" t="s">
        <v>608</v>
      </c>
    </row>
    <row r="106" spans="2:3" ht="12.75" hidden="1" customHeight="1">
      <c r="C106" s="6"/>
    </row>
    <row r="107" spans="2:3" ht="12.75" hidden="1" customHeight="1">
      <c r="C107" s="138" t="s">
        <v>609</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tabSelected="1" showOutlineSymbols="0" zoomScaleNormal="125" workbookViewId="0">
      <selection activeCell="K14" sqref="K14"/>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51"/>
    </row>
    <row r="10" spans="1:15" ht="12.75">
      <c r="A10" s="10"/>
    </row>
    <row r="11" spans="1:15" ht="12.75">
      <c r="A11" s="10"/>
    </row>
    <row r="12" spans="1:15" ht="30" customHeight="1">
      <c r="A12" s="10"/>
      <c r="C12" s="201" t="s">
        <v>668</v>
      </c>
      <c r="D12" s="202"/>
      <c r="E12" s="196" t="s">
        <v>651</v>
      </c>
      <c r="F12" s="196"/>
      <c r="G12" s="196"/>
      <c r="H12" s="196"/>
      <c r="I12" s="196"/>
      <c r="J12" s="196"/>
      <c r="K12" s="17"/>
    </row>
    <row r="13" spans="1:15" ht="18" customHeight="1">
      <c r="A13" s="10"/>
    </row>
    <row r="14" spans="1:15" ht="18" customHeight="1">
      <c r="A14" s="10"/>
      <c r="C14" s="184" t="s">
        <v>669</v>
      </c>
      <c r="D14" s="203">
        <v>2024</v>
      </c>
      <c r="E14" s="204"/>
    </row>
    <row r="15" spans="1:15" ht="12.75">
      <c r="A15" s="10"/>
    </row>
    <row r="16" spans="1:15" ht="12.75">
      <c r="A16" s="10"/>
    </row>
    <row r="17" spans="1:12" ht="35.25" customHeight="1">
      <c r="A17" s="10"/>
      <c r="C17" s="197" t="s">
        <v>670</v>
      </c>
      <c r="D17" s="198"/>
      <c r="E17" s="198"/>
      <c r="F17" s="198"/>
      <c r="G17" s="195" t="s">
        <v>664</v>
      </c>
      <c r="H17" s="195"/>
      <c r="I17" s="195"/>
      <c r="J17" s="195"/>
      <c r="K17" s="18"/>
    </row>
    <row r="18" spans="1:12" ht="15.75" customHeight="1">
      <c r="A18" s="10"/>
    </row>
    <row r="19" spans="1:12" ht="35.25" customHeight="1">
      <c r="A19" s="10"/>
      <c r="C19" s="205" t="s">
        <v>671</v>
      </c>
      <c r="D19" s="206"/>
      <c r="E19" s="206"/>
      <c r="F19" s="206"/>
      <c r="G19" s="195" t="s">
        <v>665</v>
      </c>
      <c r="H19" s="195"/>
      <c r="I19" s="195"/>
      <c r="J19" s="195"/>
      <c r="K19" s="19"/>
      <c r="L19" s="19"/>
    </row>
    <row r="20" spans="1:12" ht="15.75" customHeight="1">
      <c r="A20" s="10"/>
      <c r="C20" s="12"/>
    </row>
    <row r="21" spans="1:12" ht="35.25" customHeight="1">
      <c r="A21" s="10"/>
      <c r="C21" s="199" t="s">
        <v>672</v>
      </c>
      <c r="D21" s="200"/>
      <c r="E21" s="200"/>
      <c r="F21" s="200"/>
      <c r="G21" s="195" t="s">
        <v>658</v>
      </c>
      <c r="H21" s="195"/>
      <c r="I21" s="195"/>
      <c r="J21" s="195"/>
      <c r="K21" s="19"/>
      <c r="L21" s="19"/>
    </row>
    <row r="22" spans="1:12" ht="13.5" customHeight="1">
      <c r="A22" s="10"/>
    </row>
    <row r="23" spans="1:12" ht="13.5" customHeight="1">
      <c r="A23" s="10"/>
    </row>
    <row r="24" spans="1:12" s="10" customFormat="1" ht="7.5" customHeight="1"/>
    <row r="32" spans="1:12" ht="13.5" customHeight="1"/>
    <row r="96" spans="13:13" ht="13.5" hidden="1" customHeight="1">
      <c r="M96" s="13" t="s">
        <v>59</v>
      </c>
    </row>
    <row r="97" spans="13:13" ht="13.5" hidden="1" customHeight="1">
      <c r="M97" s="20" t="s">
        <v>61</v>
      </c>
    </row>
    <row r="98" spans="13:13" ht="13.5" hidden="1" customHeight="1">
      <c r="M98" s="20" t="s">
        <v>62</v>
      </c>
    </row>
    <row r="99" spans="13:13" ht="13.5" hidden="1" customHeight="1">
      <c r="M99" s="20" t="s">
        <v>63</v>
      </c>
    </row>
    <row r="100" spans="13:13" ht="13.5" hidden="1" customHeight="1">
      <c r="M100" s="20" t="s">
        <v>64</v>
      </c>
    </row>
    <row r="101" spans="13:13" ht="13.5" hidden="1" customHeight="1">
      <c r="M101" s="20" t="s">
        <v>65</v>
      </c>
    </row>
    <row r="102" spans="13:13" ht="13.5" hidden="1" customHeight="1">
      <c r="M102" s="20" t="s">
        <v>66</v>
      </c>
    </row>
    <row r="103" spans="13:13" ht="13.5" hidden="1" customHeight="1">
      <c r="M103" s="20" t="s">
        <v>67</v>
      </c>
    </row>
    <row r="104" spans="13:13" ht="13.5" hidden="1" customHeight="1">
      <c r="M104" s="20" t="s">
        <v>68</v>
      </c>
    </row>
    <row r="105" spans="13:13" ht="13.5" hidden="1" customHeight="1">
      <c r="M105" s="20" t="s">
        <v>69</v>
      </c>
    </row>
    <row r="106" spans="13:13" ht="13.5" hidden="1" customHeight="1">
      <c r="M106" s="20" t="s">
        <v>70</v>
      </c>
    </row>
    <row r="107" spans="13:13" ht="13.5" hidden="1" customHeight="1">
      <c r="M107" s="20" t="s">
        <v>71</v>
      </c>
    </row>
    <row r="108" spans="13:13" ht="13.5" hidden="1" customHeight="1">
      <c r="M108" s="20" t="s">
        <v>72</v>
      </c>
    </row>
    <row r="109" spans="13:13" ht="13.5" hidden="1" customHeight="1">
      <c r="M109" s="20" t="s">
        <v>73</v>
      </c>
    </row>
    <row r="110" spans="13:13" ht="13.5" hidden="1" customHeight="1">
      <c r="M110" s="20" t="s">
        <v>74</v>
      </c>
    </row>
    <row r="111" spans="13:13" ht="13.5" hidden="1" customHeight="1">
      <c r="M111" s="20" t="s">
        <v>75</v>
      </c>
    </row>
    <row r="112" spans="13:13" ht="13.5" hidden="1" customHeight="1">
      <c r="M112" s="20" t="s">
        <v>76</v>
      </c>
    </row>
    <row r="113" spans="13:13" ht="13.5" hidden="1" customHeight="1">
      <c r="M113" s="20" t="s">
        <v>77</v>
      </c>
    </row>
    <row r="114" spans="13:13" ht="13.5" hidden="1" customHeight="1">
      <c r="M114" s="20" t="s">
        <v>78</v>
      </c>
    </row>
    <row r="115" spans="13:13" ht="13.5" hidden="1" customHeight="1">
      <c r="M115" s="20" t="s">
        <v>79</v>
      </c>
    </row>
    <row r="116" spans="13:13" ht="13.5" hidden="1" customHeight="1">
      <c r="M116" s="20" t="s">
        <v>60</v>
      </c>
    </row>
    <row r="117" spans="13:13" ht="13.5" hidden="1" customHeight="1">
      <c r="M117" s="20" t="s">
        <v>636</v>
      </c>
    </row>
    <row r="118" spans="13:13" ht="13.5" hidden="1" customHeight="1">
      <c r="M118" s="11" t="s">
        <v>636</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R488"/>
  <sheetViews>
    <sheetView showGridLines="0" showZeros="0" topLeftCell="A25" zoomScale="60" zoomScaleNormal="60" workbookViewId="0">
      <pane xSplit="1" ySplit="3" topLeftCell="W30" activePane="bottomRight" state="frozen"/>
      <selection activeCell="A25" sqref="A25"/>
      <selection pane="topRight" activeCell="B25" sqref="B25"/>
      <selection pane="bottomLeft" activeCell="A28" sqref="A28"/>
      <selection pane="bottomRight" activeCell="AX36" sqref="AX36"/>
    </sheetView>
  </sheetViews>
  <sheetFormatPr baseColWidth="10" defaultColWidth="11.42578125" defaultRowHeight="14.25"/>
  <cols>
    <col min="1" max="1" width="11.140625" style="65" customWidth="1"/>
    <col min="2" max="2" width="23.7109375" style="65" customWidth="1"/>
    <col min="3" max="3" width="13.42578125" style="65" customWidth="1"/>
    <col min="4" max="4" width="29.85546875" style="65" customWidth="1"/>
    <col min="5" max="5" width="33.5703125" style="65" customWidth="1"/>
    <col min="6" max="6" width="13.7109375" style="65" customWidth="1"/>
    <col min="7" max="7" width="13.5703125" style="65" customWidth="1"/>
    <col min="8" max="8" width="22.140625" style="65" customWidth="1"/>
    <col min="9" max="9" width="9.5703125" style="65" customWidth="1"/>
    <col min="10" max="10" width="37" style="65" customWidth="1"/>
    <col min="11" max="11" width="16.5703125" style="65" customWidth="1"/>
    <col min="12" max="12" width="11.42578125" style="65"/>
    <col min="13" max="13" width="33.140625" style="65" customWidth="1"/>
    <col min="14" max="14" width="13" style="66" customWidth="1"/>
    <col min="15" max="15" width="16.28515625" style="65" customWidth="1"/>
    <col min="16" max="16" width="13" style="65" customWidth="1"/>
    <col min="17" max="17" width="13.42578125" style="66" customWidth="1"/>
    <col min="18" max="18" width="0.5703125" style="66" customWidth="1"/>
    <col min="19" max="19" width="8.85546875" style="65" customWidth="1"/>
    <col min="20" max="20" width="49.28515625" style="67" customWidth="1"/>
    <col min="21" max="21" width="8.5703125" style="66" customWidth="1"/>
    <col min="22" max="22" width="18.140625" style="66" customWidth="1"/>
    <col min="23" max="23" width="15.140625" style="66" customWidth="1"/>
    <col min="24" max="24" width="12.140625" style="66" customWidth="1"/>
    <col min="25" max="25" width="11.28515625" style="66" customWidth="1"/>
    <col min="26" max="26" width="19.140625" style="66" customWidth="1"/>
    <col min="27" max="28" width="8.28515625" style="66" hidden="1" customWidth="1"/>
    <col min="29" max="29" width="21.5703125" style="66" customWidth="1"/>
    <col min="30" max="31" width="7.7109375" style="66" hidden="1" customWidth="1"/>
    <col min="32" max="33" width="20.7109375" style="65" customWidth="1"/>
    <col min="34" max="35" width="7.7109375" style="66" hidden="1" customWidth="1"/>
    <col min="36" max="38" width="7" style="65" hidden="1" customWidth="1"/>
    <col min="39" max="42" width="12.7109375" style="68" customWidth="1"/>
    <col min="43" max="43" width="26.85546875" style="65" customWidth="1"/>
    <col min="44" max="44" width="75.85546875" style="65" customWidth="1"/>
    <col min="45" max="16384" width="11.42578125" style="69"/>
  </cols>
  <sheetData>
    <row r="1" spans="3:43" ht="0.95" hidden="1" customHeight="1"/>
    <row r="2" spans="3:43" ht="0.95" hidden="1" customHeight="1">
      <c r="C2" s="65" t="s">
        <v>80</v>
      </c>
      <c r="F2" s="65" t="s">
        <v>44</v>
      </c>
      <c r="G2" s="65" t="s">
        <v>41</v>
      </c>
      <c r="K2" s="65" t="s">
        <v>86</v>
      </c>
      <c r="L2" s="66" t="s">
        <v>93</v>
      </c>
      <c r="N2" s="66">
        <v>1</v>
      </c>
      <c r="O2" s="66">
        <v>1</v>
      </c>
      <c r="Q2" s="66" t="s">
        <v>9</v>
      </c>
      <c r="U2" s="66" t="s">
        <v>6</v>
      </c>
      <c r="V2" s="66" t="s">
        <v>9</v>
      </c>
      <c r="Z2" s="66" t="s">
        <v>36</v>
      </c>
      <c r="AF2" s="66">
        <v>1</v>
      </c>
      <c r="AG2" s="66">
        <v>1</v>
      </c>
    </row>
    <row r="3" spans="3:43" ht="0.95" hidden="1" customHeight="1">
      <c r="C3" s="65" t="s">
        <v>39</v>
      </c>
      <c r="F3" s="65" t="s">
        <v>45</v>
      </c>
      <c r="G3" s="65" t="s">
        <v>4</v>
      </c>
      <c r="K3" s="65" t="s">
        <v>88</v>
      </c>
      <c r="L3" s="66" t="s">
        <v>7</v>
      </c>
      <c r="N3" s="66">
        <v>2</v>
      </c>
      <c r="O3" s="66">
        <v>2</v>
      </c>
      <c r="Q3" s="66" t="s">
        <v>34</v>
      </c>
      <c r="U3" s="66" t="s">
        <v>8</v>
      </c>
      <c r="V3" s="66" t="s">
        <v>34</v>
      </c>
      <c r="Z3" s="66" t="s">
        <v>37</v>
      </c>
      <c r="AF3" s="66">
        <v>2</v>
      </c>
      <c r="AG3" s="66">
        <v>2</v>
      </c>
      <c r="AQ3" s="65" t="s">
        <v>556</v>
      </c>
    </row>
    <row r="4" spans="3:43" ht="0.95" hidden="1" customHeight="1">
      <c r="C4" s="65" t="s">
        <v>40</v>
      </c>
      <c r="F4" s="65" t="s">
        <v>46</v>
      </c>
      <c r="G4" s="65" t="s">
        <v>42</v>
      </c>
      <c r="K4" s="65" t="s">
        <v>87</v>
      </c>
      <c r="N4" s="66">
        <v>3</v>
      </c>
      <c r="O4" s="66">
        <v>3</v>
      </c>
      <c r="U4" s="66" t="s">
        <v>35</v>
      </c>
      <c r="AF4" s="66">
        <v>3</v>
      </c>
      <c r="AG4" s="66">
        <v>3</v>
      </c>
      <c r="AQ4" s="65" t="s">
        <v>557</v>
      </c>
    </row>
    <row r="5" spans="3:43" ht="0.95" hidden="1" customHeight="1">
      <c r="C5" s="65" t="s">
        <v>582</v>
      </c>
      <c r="G5" s="65" t="s">
        <v>43</v>
      </c>
      <c r="K5" s="65" t="s">
        <v>89</v>
      </c>
      <c r="N5" s="66">
        <v>4</v>
      </c>
      <c r="O5" s="66">
        <v>4</v>
      </c>
      <c r="AF5" s="66">
        <v>4</v>
      </c>
      <c r="AG5" s="66">
        <v>4</v>
      </c>
      <c r="AQ5" s="65" t="s">
        <v>558</v>
      </c>
    </row>
    <row r="6" spans="3:43" ht="0.95" hidden="1" customHeight="1">
      <c r="G6" s="65" t="s">
        <v>5</v>
      </c>
      <c r="K6" s="65" t="s">
        <v>90</v>
      </c>
      <c r="N6" s="66">
        <v>5</v>
      </c>
      <c r="O6" s="66">
        <v>5</v>
      </c>
      <c r="AF6" s="66">
        <v>5</v>
      </c>
      <c r="AG6" s="66">
        <v>5</v>
      </c>
      <c r="AQ6" s="65" t="s">
        <v>559</v>
      </c>
    </row>
    <row r="7" spans="3:43" ht="0.95" hidden="1" customHeight="1">
      <c r="G7" s="65" t="s">
        <v>583</v>
      </c>
      <c r="K7" s="65" t="s">
        <v>91</v>
      </c>
      <c r="N7" s="66">
        <v>6</v>
      </c>
      <c r="O7" s="66">
        <v>6</v>
      </c>
      <c r="AF7" s="66">
        <v>6</v>
      </c>
      <c r="AG7" s="66">
        <v>6</v>
      </c>
      <c r="AQ7" s="65" t="s">
        <v>592</v>
      </c>
    </row>
    <row r="8" spans="3:43" ht="0.95" hidden="1" customHeight="1">
      <c r="G8" s="65" t="s">
        <v>584</v>
      </c>
      <c r="K8" s="65" t="s">
        <v>92</v>
      </c>
      <c r="N8" s="66">
        <v>7</v>
      </c>
      <c r="O8" s="66">
        <v>7</v>
      </c>
      <c r="AF8" s="66">
        <v>7</v>
      </c>
      <c r="AG8" s="66">
        <v>7</v>
      </c>
    </row>
    <row r="9" spans="3:43" ht="0.95" hidden="1" customHeight="1">
      <c r="G9" s="65" t="s">
        <v>585</v>
      </c>
      <c r="N9" s="66">
        <v>8</v>
      </c>
      <c r="O9" s="66">
        <v>8</v>
      </c>
      <c r="AF9" s="66">
        <v>8</v>
      </c>
      <c r="AG9" s="66">
        <v>8</v>
      </c>
    </row>
    <row r="10" spans="3:43" ht="0.95" hidden="1" customHeight="1">
      <c r="G10" s="65" t="s">
        <v>586</v>
      </c>
      <c r="N10" s="66">
        <v>9</v>
      </c>
      <c r="O10" s="66">
        <v>9</v>
      </c>
      <c r="AF10" s="66">
        <v>9</v>
      </c>
      <c r="AG10" s="66">
        <v>9</v>
      </c>
    </row>
    <row r="11" spans="3:43" ht="0.95" hidden="1" customHeight="1">
      <c r="G11" s="65" t="s">
        <v>587</v>
      </c>
      <c r="N11" s="66">
        <v>10</v>
      </c>
      <c r="O11" s="66">
        <v>10</v>
      </c>
      <c r="AF11" s="66">
        <v>10</v>
      </c>
      <c r="AG11" s="66">
        <v>10</v>
      </c>
    </row>
    <row r="12" spans="3:43" ht="0.95" hidden="1" customHeight="1">
      <c r="G12" s="65" t="s">
        <v>588</v>
      </c>
      <c r="O12" s="66"/>
    </row>
    <row r="13" spans="3:43" ht="0.95" hidden="1" customHeight="1">
      <c r="G13" s="65" t="s">
        <v>589</v>
      </c>
      <c r="I13" s="65" t="b">
        <f>IF(Matriz_V8!AR28="","")</f>
        <v>0</v>
      </c>
      <c r="M13" s="69"/>
      <c r="O13" s="66"/>
    </row>
    <row r="14" spans="3:43" ht="0.95" hidden="1" customHeight="1">
      <c r="G14" s="65" t="s">
        <v>591</v>
      </c>
      <c r="H14" s="65" t="b">
        <f>IF(Matriz_V8!J30="","")</f>
        <v>0</v>
      </c>
      <c r="M14" s="69"/>
      <c r="O14" s="66"/>
    </row>
    <row r="15" spans="3:43" ht="0.95" hidden="1" customHeight="1">
      <c r="G15" s="65" t="s">
        <v>590</v>
      </c>
      <c r="M15" s="69"/>
      <c r="O15" s="66"/>
    </row>
    <row r="16" spans="3:43" ht="0.95" hidden="1" customHeight="1">
      <c r="M16" s="69"/>
      <c r="O16" s="66"/>
    </row>
    <row r="17" spans="1:44">
      <c r="A17" s="103">
        <v>40577</v>
      </c>
      <c r="J17" s="70" t="s">
        <v>98</v>
      </c>
      <c r="M17" s="69"/>
    </row>
    <row r="18" spans="1:44" ht="28.5" customHeight="1">
      <c r="I18" s="71"/>
      <c r="L18" s="69"/>
      <c r="M18" s="69"/>
      <c r="AM18" s="72"/>
      <c r="AN18" s="72"/>
      <c r="AO18" s="72"/>
      <c r="AP18" s="72"/>
    </row>
    <row r="19" spans="1:44" ht="28.5" customHeight="1">
      <c r="G19" s="73" t="s">
        <v>97</v>
      </c>
      <c r="H19" s="74"/>
      <c r="J19" s="75"/>
      <c r="K19" s="76"/>
      <c r="L19" s="77"/>
      <c r="M19" s="69"/>
      <c r="O19" s="66"/>
    </row>
    <row r="20" spans="1:44" ht="30.75" customHeight="1">
      <c r="A20" s="244" t="s">
        <v>96</v>
      </c>
      <c r="B20" s="245"/>
      <c r="C20" s="34" t="e">
        <f>IF(E11&lt;&gt;" ",+'Información General'!#REF!,"")</f>
        <v>#REF!</v>
      </c>
      <c r="J20" s="249" t="str">
        <f>IF(+'Información General'!G19="","",'Información General'!G19&amp;", 
"&amp;'Información General'!C19)</f>
        <v>L.C. José María Guevara Hernández, 
Coordinador de Control Interno</v>
      </c>
      <c r="K20" s="250"/>
      <c r="L20" s="78"/>
      <c r="M20" s="69"/>
    </row>
    <row r="21" spans="1:44" ht="20.25" customHeight="1">
      <c r="G21" s="75"/>
      <c r="H21" s="75"/>
      <c r="J21" s="70" t="s">
        <v>99</v>
      </c>
      <c r="L21" s="77"/>
      <c r="M21" s="69"/>
      <c r="O21" s="66"/>
    </row>
    <row r="22" spans="1:44" ht="32.25" customHeight="1">
      <c r="B22" s="79" t="s">
        <v>561</v>
      </c>
      <c r="C22" s="339" t="str">
        <f>IF(E13&lt;&gt;" ",+'Información General'!E12,"")</f>
        <v>Presidencia Municipal</v>
      </c>
      <c r="D22" s="340"/>
      <c r="E22" s="340"/>
      <c r="F22" s="80"/>
      <c r="G22" s="249" t="str">
        <f>IF(+'Información General'!G17="","",'Información General'!G17&amp;", 
"&amp;'Información General'!C17)</f>
        <v>C. Lorena García Cazares, 
Titular de la Institución o Presidente Municipal</v>
      </c>
      <c r="H22" s="250"/>
      <c r="J22" s="75"/>
      <c r="K22" s="81"/>
      <c r="M22" s="69"/>
    </row>
    <row r="23" spans="1:44" ht="30.75" customHeight="1">
      <c r="J23" s="249" t="str">
        <f>IF(+'Información General'!G21="","",'Información General'!G21&amp;", 
"&amp;'Información General'!C21)</f>
        <v>Lic. Rodolfo Francisco Márquez Mercado, 
  Enlace de Administración de Riesgos</v>
      </c>
      <c r="K23" s="250"/>
      <c r="M23" s="69"/>
      <c r="O23" s="66"/>
    </row>
    <row r="24" spans="1:44">
      <c r="M24" s="69"/>
    </row>
    <row r="25" spans="1:44" s="179" customFormat="1" ht="46.5" customHeight="1">
      <c r="A25" s="207" t="s">
        <v>31</v>
      </c>
      <c r="B25" s="208"/>
      <c r="C25" s="208"/>
      <c r="D25" s="208"/>
      <c r="E25" s="208"/>
      <c r="F25" s="208"/>
      <c r="G25" s="208"/>
      <c r="H25" s="208"/>
      <c r="I25" s="208"/>
      <c r="J25" s="208"/>
      <c r="K25" s="208"/>
      <c r="L25" s="208"/>
      <c r="M25" s="208"/>
      <c r="N25" s="208"/>
      <c r="O25" s="208"/>
      <c r="P25" s="209"/>
      <c r="Q25" s="344" t="s">
        <v>32</v>
      </c>
      <c r="R25" s="345"/>
      <c r="S25" s="345"/>
      <c r="T25" s="345"/>
      <c r="U25" s="345"/>
      <c r="V25" s="345"/>
      <c r="W25" s="345"/>
      <c r="X25" s="345"/>
      <c r="Y25" s="345"/>
      <c r="Z25" s="345"/>
      <c r="AA25" s="345"/>
      <c r="AB25" s="345"/>
      <c r="AC25" s="346"/>
      <c r="AD25" s="177"/>
      <c r="AE25" s="177"/>
      <c r="AF25" s="306" t="s">
        <v>560</v>
      </c>
      <c r="AG25" s="306"/>
      <c r="AH25" s="177"/>
      <c r="AI25" s="177"/>
      <c r="AJ25" s="178"/>
      <c r="AK25" s="178"/>
      <c r="AL25" s="178"/>
      <c r="AM25" s="341" t="str">
        <f>+"IV. MAPA 
DE RIESGOS    "&amp;'Información General'!D14</f>
        <v>IV. MAPA 
DE RIESGOS    2024</v>
      </c>
      <c r="AN25" s="342"/>
      <c r="AO25" s="342"/>
      <c r="AP25" s="343"/>
      <c r="AQ25" s="307" t="s">
        <v>33</v>
      </c>
      <c r="AR25" s="308"/>
    </row>
    <row r="26" spans="1:44" s="82" customFormat="1" ht="35.25" customHeight="1">
      <c r="A26" s="310" t="s">
        <v>28</v>
      </c>
      <c r="B26" s="241" t="s">
        <v>27</v>
      </c>
      <c r="C26" s="241" t="s">
        <v>81</v>
      </c>
      <c r="D26" s="241"/>
      <c r="E26" s="241" t="s">
        <v>552</v>
      </c>
      <c r="F26" s="241" t="s">
        <v>84</v>
      </c>
      <c r="G26" s="312" t="s">
        <v>29</v>
      </c>
      <c r="H26" s="312"/>
      <c r="I26" s="105" t="s">
        <v>553</v>
      </c>
      <c r="J26" s="106"/>
      <c r="K26" s="106"/>
      <c r="L26" s="106"/>
      <c r="M26" s="241" t="s">
        <v>30</v>
      </c>
      <c r="N26" s="241" t="s">
        <v>25</v>
      </c>
      <c r="O26" s="241"/>
      <c r="P26" s="241"/>
      <c r="Q26" s="241" t="s">
        <v>10</v>
      </c>
      <c r="R26" s="104">
        <f>SUM(R28:R38)</f>
        <v>5</v>
      </c>
      <c r="S26" s="107" t="s">
        <v>554</v>
      </c>
      <c r="T26" s="108"/>
      <c r="U26" s="108"/>
      <c r="V26" s="109" t="s">
        <v>94</v>
      </c>
      <c r="W26" s="109"/>
      <c r="X26" s="109"/>
      <c r="Y26" s="109"/>
      <c r="Z26" s="109"/>
      <c r="AA26" s="104"/>
      <c r="AB26" s="104"/>
      <c r="AC26" s="251" t="s">
        <v>549</v>
      </c>
      <c r="AD26" s="110"/>
      <c r="AE26" s="110"/>
      <c r="AF26" s="241" t="s">
        <v>26</v>
      </c>
      <c r="AG26" s="241"/>
      <c r="AH26" s="110"/>
      <c r="AI26" s="110"/>
      <c r="AJ26" s="104"/>
      <c r="AK26" s="104"/>
      <c r="AL26" s="104"/>
      <c r="AM26" s="298" t="s">
        <v>48</v>
      </c>
      <c r="AN26" s="299"/>
      <c r="AO26" s="299"/>
      <c r="AP26" s="299"/>
      <c r="AQ26" s="241" t="s">
        <v>550</v>
      </c>
      <c r="AR26" s="296" t="s">
        <v>95</v>
      </c>
    </row>
    <row r="27" spans="1:44" s="83" customFormat="1" ht="63" customHeight="1">
      <c r="A27" s="311"/>
      <c r="B27" s="295"/>
      <c r="C27" s="111" t="s">
        <v>58</v>
      </c>
      <c r="D27" s="111" t="s">
        <v>57</v>
      </c>
      <c r="E27" s="295"/>
      <c r="F27" s="295"/>
      <c r="G27" s="112" t="s">
        <v>58</v>
      </c>
      <c r="H27" s="111" t="s">
        <v>47</v>
      </c>
      <c r="I27" s="111" t="s">
        <v>12</v>
      </c>
      <c r="J27" s="111" t="s">
        <v>57</v>
      </c>
      <c r="K27" s="111" t="s">
        <v>85</v>
      </c>
      <c r="L27" s="111" t="s">
        <v>38</v>
      </c>
      <c r="M27" s="295"/>
      <c r="N27" s="111" t="s">
        <v>82</v>
      </c>
      <c r="O27" s="111" t="s">
        <v>83</v>
      </c>
      <c r="P27" s="111" t="s">
        <v>11</v>
      </c>
      <c r="Q27" s="295"/>
      <c r="R27" s="111">
        <f>COUNTIF(R28:R38,1)</f>
        <v>5</v>
      </c>
      <c r="S27" s="113" t="s">
        <v>551</v>
      </c>
      <c r="T27" s="113" t="s">
        <v>57</v>
      </c>
      <c r="U27" s="113" t="s">
        <v>38</v>
      </c>
      <c r="V27" s="114" t="s">
        <v>0</v>
      </c>
      <c r="W27" s="114" t="s">
        <v>1</v>
      </c>
      <c r="X27" s="114" t="s">
        <v>3</v>
      </c>
      <c r="Y27" s="114" t="s">
        <v>2</v>
      </c>
      <c r="Z27" s="111" t="s">
        <v>548</v>
      </c>
      <c r="AA27" s="111">
        <f>SUM(AA28:AA38)</f>
        <v>10</v>
      </c>
      <c r="AB27" s="111"/>
      <c r="AC27" s="252"/>
      <c r="AD27" s="115"/>
      <c r="AE27" s="115"/>
      <c r="AF27" s="111" t="s">
        <v>555</v>
      </c>
      <c r="AG27" s="111" t="s">
        <v>53</v>
      </c>
      <c r="AH27" s="115"/>
      <c r="AI27" s="115"/>
      <c r="AJ27" s="116"/>
      <c r="AK27" s="116"/>
      <c r="AL27" s="116"/>
      <c r="AM27" s="117" t="s">
        <v>49</v>
      </c>
      <c r="AN27" s="118" t="s">
        <v>50</v>
      </c>
      <c r="AO27" s="119" t="s">
        <v>51</v>
      </c>
      <c r="AP27" s="120" t="s">
        <v>52</v>
      </c>
      <c r="AQ27" s="295"/>
      <c r="AR27" s="297"/>
    </row>
    <row r="28" spans="1:44" s="86" customFormat="1" ht="35.25" customHeight="1">
      <c r="A28" s="321" t="str">
        <f>IF(E28&lt;&gt;"",'Información General'!$D$14&amp;"_"&amp;+$A$1+1,"")</f>
        <v>2024_1</v>
      </c>
      <c r="B28" s="270" t="s">
        <v>666</v>
      </c>
      <c r="C28" s="253" t="s">
        <v>582</v>
      </c>
      <c r="D28" s="253" t="s">
        <v>673</v>
      </c>
      <c r="E28" s="255" t="s">
        <v>688</v>
      </c>
      <c r="F28" s="253" t="s">
        <v>44</v>
      </c>
      <c r="G28" s="276" t="s">
        <v>584</v>
      </c>
      <c r="H28" s="267"/>
      <c r="I28" s="313">
        <v>1.1000000000000001</v>
      </c>
      <c r="J28" s="314" t="s">
        <v>675</v>
      </c>
      <c r="K28" s="257" t="s">
        <v>86</v>
      </c>
      <c r="L28" s="257" t="s">
        <v>93</v>
      </c>
      <c r="M28" s="257" t="s">
        <v>678</v>
      </c>
      <c r="N28" s="291">
        <v>6</v>
      </c>
      <c r="O28" s="291">
        <v>5</v>
      </c>
      <c r="P28" s="242" t="str">
        <f>IF(AND(N28&lt;&gt;"",O28&lt;&gt;""),IF(AND(N28&gt;5,O28&gt;5),"I",IF(AND(N28&lt;=5,O28&gt;5),"II",IF(AND(N28&gt;5,O28&lt;=5),"IV",IF(AND(N28&lt;=5,O28&lt;=5),"III")))),"")</f>
        <v>IV</v>
      </c>
      <c r="Q28" s="257" t="s">
        <v>9</v>
      </c>
      <c r="R28" s="286">
        <f>IF(Q28="SI",1,IF(Q28="NO",3,0))</f>
        <v>1</v>
      </c>
      <c r="S28" s="35" t="s">
        <v>13</v>
      </c>
      <c r="T28" s="84" t="s">
        <v>652</v>
      </c>
      <c r="U28" s="85" t="s">
        <v>6</v>
      </c>
      <c r="V28" s="85" t="s">
        <v>9</v>
      </c>
      <c r="W28" s="85" t="s">
        <v>9</v>
      </c>
      <c r="X28" s="85" t="s">
        <v>9</v>
      </c>
      <c r="Y28" s="85" t="s">
        <v>9</v>
      </c>
      <c r="Z28" s="38" t="str">
        <f>IF($T30&lt;&gt;"",IF(AND(V30="SI",W30="SI",X30="SI",Y30="SI"),"Suficiente",IF(OR(V30="NO",W30="NO",X30="NO",Y30="NO"),"Deficiente",IF(OR(V30="",W30="",X30="",Y30=""),"Falta Valorar el Control",""))),"")</f>
        <v>Suficiente</v>
      </c>
      <c r="AA28" s="92">
        <f t="shared" ref="AA28:AA53" si="0">IF(Z28="Suficiente",1,0)</f>
        <v>1</v>
      </c>
      <c r="AB28" s="91">
        <f t="shared" ref="AB28:AB38" si="1">IF(Z28="Deficiente",1,0)</f>
        <v>0</v>
      </c>
      <c r="AC28" s="332" t="str">
        <f>IF(SUM(R28:R38)&gt;=1,IF((SUM(R28:R38)/COUNTA(Q28:Q38))=1,IF(SUM(AA28:AA38)&gt;=1,IF(SUM(AA28:AA38)/(SUM(AA28:AA38)+SUM(AB28:AB38))=100%,"SI","NO"),"NO"),"NO"),"")</f>
        <v>SI</v>
      </c>
      <c r="AD28" s="288" t="str">
        <f>IF($N28=1,"b","")</f>
        <v/>
      </c>
      <c r="AE28" s="288" t="str">
        <f>IF($O28=1,"b","")</f>
        <v/>
      </c>
      <c r="AF28" s="291">
        <v>3</v>
      </c>
      <c r="AG28" s="291">
        <v>2</v>
      </c>
      <c r="AH28" s="237">
        <f>IF(OR($AD28="b",$AE28="b"),2,0)</f>
        <v>0</v>
      </c>
      <c r="AI28" s="237">
        <f>IF(AND($N28=1,$AF28=1,$O28=1,$AG28=1),1,0)</f>
        <v>0</v>
      </c>
      <c r="AJ28" s="220">
        <f>IF(AF28&lt;&gt;"",IF(AI28=1,1,IF(OR($AF28&gt;$N28,AND($AC28="SI",$AF28=$N28),AND($AC28="NO",$AF28&lt;&gt;$N28)),0,1)),0)</f>
        <v>1</v>
      </c>
      <c r="AK28" s="220">
        <f>IF(AG28&lt;&gt;"",IF(AI28=1,1,IF(OR(AG28&gt;O28,AND(AC28="SI",AG28=O28),AND(AC28="NO",AG28&lt;&gt;O28)),0,1)),0)</f>
        <v>1</v>
      </c>
      <c r="AL28" s="220">
        <f>IF(AC28&lt;&gt;"",(+AI28+AJ28+AK28),0)</f>
        <v>2</v>
      </c>
      <c r="AM28" s="300" t="str">
        <f>IF($AL28&gt;=2,IF(AND($AF28="",$AG28=""),"",IF(AND($AF28&gt;5,$AG28&gt;5),"I","")),"")</f>
        <v/>
      </c>
      <c r="AN28" s="300" t="str">
        <f>IF($AL28&gt;=2,IF(AND($AF28="",$AG28=""),"",IF(AND($AF28&lt;6,$AG28&gt;5),"II","")),"")</f>
        <v/>
      </c>
      <c r="AO28" s="300" t="str">
        <f>IF($AL28&gt;=2,IF(AND($AF28="",$AG28=""),"",IF(AND($AF28&lt;6,$AG28&lt;6),"III","")),"")</f>
        <v>III</v>
      </c>
      <c r="AP28" s="300" t="s">
        <v>52</v>
      </c>
      <c r="AQ28" s="304" t="s">
        <v>557</v>
      </c>
      <c r="AR28" s="302" t="s">
        <v>681</v>
      </c>
    </row>
    <row r="29" spans="1:44" s="86" customFormat="1" ht="33.75" customHeight="1">
      <c r="A29" s="322"/>
      <c r="B29" s="271"/>
      <c r="C29" s="254"/>
      <c r="D29" s="254"/>
      <c r="E29" s="256"/>
      <c r="F29" s="254"/>
      <c r="G29" s="277"/>
      <c r="H29" s="268"/>
      <c r="I29" s="279"/>
      <c r="J29" s="281"/>
      <c r="K29" s="213"/>
      <c r="L29" s="213"/>
      <c r="M29" s="213"/>
      <c r="N29" s="292"/>
      <c r="O29" s="292"/>
      <c r="P29" s="243"/>
      <c r="Q29" s="213"/>
      <c r="R29" s="230"/>
      <c r="S29" s="37" t="s">
        <v>14</v>
      </c>
      <c r="T29" s="87" t="s">
        <v>653</v>
      </c>
      <c r="U29" s="88" t="s">
        <v>6</v>
      </c>
      <c r="V29" s="88" t="s">
        <v>9</v>
      </c>
      <c r="W29" s="88" t="s">
        <v>9</v>
      </c>
      <c r="X29" s="88" t="s">
        <v>9</v>
      </c>
      <c r="Y29" s="88" t="s">
        <v>9</v>
      </c>
      <c r="Z29" s="38" t="str">
        <f>IF($T30&lt;&gt;"",IF(AND(V30="SI",W30="SI",X30="SI",Y30="SI"),"Suficiente",IF(OR(V30="NO",W30="NO",X30="NO",Y30="NO"),"Deficiente",IF(OR(V30="",W30="",X30="",Y30=""),"Falta Valorar el Control",""))),"")</f>
        <v>Suficiente</v>
      </c>
      <c r="AA29" s="92">
        <f t="shared" si="0"/>
        <v>1</v>
      </c>
      <c r="AB29" s="92">
        <f t="shared" si="1"/>
        <v>0</v>
      </c>
      <c r="AC29" s="347"/>
      <c r="AD29" s="289"/>
      <c r="AE29" s="289"/>
      <c r="AF29" s="292"/>
      <c r="AG29" s="292"/>
      <c r="AH29" s="238"/>
      <c r="AI29" s="238"/>
      <c r="AJ29" s="221"/>
      <c r="AK29" s="221"/>
      <c r="AL29" s="221"/>
      <c r="AM29" s="301"/>
      <c r="AN29" s="301"/>
      <c r="AO29" s="301"/>
      <c r="AP29" s="301"/>
      <c r="AQ29" s="305"/>
      <c r="AR29" s="247"/>
    </row>
    <row r="30" spans="1:44" s="86" customFormat="1" ht="42" customHeight="1">
      <c r="A30" s="322"/>
      <c r="B30" s="271"/>
      <c r="C30" s="254"/>
      <c r="D30" s="254"/>
      <c r="E30" s="256"/>
      <c r="F30" s="254"/>
      <c r="G30" s="277"/>
      <c r="H30" s="268"/>
      <c r="I30" s="279">
        <v>1.2</v>
      </c>
      <c r="J30" s="281" t="s">
        <v>657</v>
      </c>
      <c r="K30" s="213" t="s">
        <v>88</v>
      </c>
      <c r="L30" s="213" t="s">
        <v>93</v>
      </c>
      <c r="M30" s="213"/>
      <c r="N30" s="292"/>
      <c r="O30" s="292"/>
      <c r="P30" s="243"/>
      <c r="Q30" s="213" t="s">
        <v>9</v>
      </c>
      <c r="R30" s="287">
        <f>IF(Q30="SI",1,IF(Q30="NO",3,0))</f>
        <v>1</v>
      </c>
      <c r="S30" s="37" t="s">
        <v>15</v>
      </c>
      <c r="T30" s="87" t="s">
        <v>654</v>
      </c>
      <c r="U30" s="88" t="s">
        <v>6</v>
      </c>
      <c r="V30" s="88" t="s">
        <v>9</v>
      </c>
      <c r="W30" s="88" t="s">
        <v>9</v>
      </c>
      <c r="X30" s="88" t="s">
        <v>9</v>
      </c>
      <c r="Y30" s="88" t="s">
        <v>9</v>
      </c>
      <c r="Z30" s="38" t="str">
        <f t="shared" ref="Z30:Z37" si="2">IF($T30&lt;&gt;"",IF(AND(V30="SI",W30="SI",X30="SI",Y30="SI"),"Suficiente",IF(OR(V30="NO",W30="NO",X30="NO",Y30="NO"),"Deficiente",IF(OR(V30="",W30="",X30="",Y30=""),"Falta Valorar el Control",""))),"")</f>
        <v>Suficiente</v>
      </c>
      <c r="AA30" s="92">
        <f t="shared" si="0"/>
        <v>1</v>
      </c>
      <c r="AB30" s="92">
        <f t="shared" si="1"/>
        <v>0</v>
      </c>
      <c r="AC30" s="347"/>
      <c r="AD30" s="289"/>
      <c r="AE30" s="289"/>
      <c r="AF30" s="292"/>
      <c r="AG30" s="292"/>
      <c r="AH30" s="238"/>
      <c r="AI30" s="238"/>
      <c r="AJ30" s="221"/>
      <c r="AK30" s="221"/>
      <c r="AL30" s="221"/>
      <c r="AM30" s="301"/>
      <c r="AN30" s="301"/>
      <c r="AO30" s="301"/>
      <c r="AP30" s="301"/>
      <c r="AQ30" s="305"/>
      <c r="AR30" s="303" t="s">
        <v>662</v>
      </c>
    </row>
    <row r="31" spans="1:44" s="86" customFormat="1" ht="34.5" customHeight="1">
      <c r="A31" s="322"/>
      <c r="B31" s="271"/>
      <c r="C31" s="254"/>
      <c r="D31" s="254"/>
      <c r="E31" s="256"/>
      <c r="F31" s="254"/>
      <c r="G31" s="277"/>
      <c r="H31" s="268"/>
      <c r="I31" s="279"/>
      <c r="J31" s="281"/>
      <c r="K31" s="213"/>
      <c r="L31" s="213"/>
      <c r="M31" s="213"/>
      <c r="N31" s="292"/>
      <c r="O31" s="292"/>
      <c r="P31" s="243"/>
      <c r="Q31" s="213"/>
      <c r="R31" s="230"/>
      <c r="S31" s="37" t="s">
        <v>16</v>
      </c>
      <c r="T31" s="87" t="s">
        <v>655</v>
      </c>
      <c r="U31" s="88" t="s">
        <v>6</v>
      </c>
      <c r="V31" s="88" t="s">
        <v>9</v>
      </c>
      <c r="W31" s="88" t="s">
        <v>9</v>
      </c>
      <c r="X31" s="88" t="s">
        <v>9</v>
      </c>
      <c r="Y31" s="88" t="s">
        <v>9</v>
      </c>
      <c r="Z31" s="38" t="str">
        <f t="shared" si="2"/>
        <v>Suficiente</v>
      </c>
      <c r="AA31" s="92">
        <f t="shared" si="0"/>
        <v>1</v>
      </c>
      <c r="AB31" s="92">
        <f t="shared" si="1"/>
        <v>0</v>
      </c>
      <c r="AC31" s="347"/>
      <c r="AD31" s="289"/>
      <c r="AE31" s="289"/>
      <c r="AF31" s="292"/>
      <c r="AG31" s="292"/>
      <c r="AH31" s="238"/>
      <c r="AI31" s="238"/>
      <c r="AJ31" s="221"/>
      <c r="AK31" s="221"/>
      <c r="AL31" s="221"/>
      <c r="AM31" s="301"/>
      <c r="AN31" s="301"/>
      <c r="AO31" s="301"/>
      <c r="AP31" s="301"/>
      <c r="AQ31" s="305"/>
      <c r="AR31" s="247"/>
    </row>
    <row r="32" spans="1:44" s="86" customFormat="1" ht="38.25" customHeight="1">
      <c r="A32" s="322"/>
      <c r="B32" s="271"/>
      <c r="C32" s="254"/>
      <c r="D32" s="254"/>
      <c r="E32" s="256"/>
      <c r="F32" s="254"/>
      <c r="G32" s="277"/>
      <c r="H32" s="268"/>
      <c r="I32" s="279"/>
      <c r="J32" s="281"/>
      <c r="K32" s="213"/>
      <c r="L32" s="213"/>
      <c r="M32" s="213"/>
      <c r="N32" s="292"/>
      <c r="O32" s="292"/>
      <c r="P32" s="243"/>
      <c r="Q32" s="213"/>
      <c r="R32" s="230"/>
      <c r="S32" s="37" t="s">
        <v>17</v>
      </c>
      <c r="T32" s="87" t="s">
        <v>656</v>
      </c>
      <c r="U32" s="88" t="s">
        <v>6</v>
      </c>
      <c r="V32" s="88" t="s">
        <v>9</v>
      </c>
      <c r="W32" s="88" t="s">
        <v>9</v>
      </c>
      <c r="X32" s="88" t="s">
        <v>9</v>
      </c>
      <c r="Y32" s="88" t="s">
        <v>9</v>
      </c>
      <c r="Z32" s="38" t="str">
        <f t="shared" si="2"/>
        <v>Suficiente</v>
      </c>
      <c r="AA32" s="92">
        <f t="shared" si="0"/>
        <v>1</v>
      </c>
      <c r="AB32" s="92">
        <f t="shared" si="1"/>
        <v>0</v>
      </c>
      <c r="AC32" s="347"/>
      <c r="AD32" s="289"/>
      <c r="AE32" s="289"/>
      <c r="AF32" s="292"/>
      <c r="AG32" s="292"/>
      <c r="AH32" s="238"/>
      <c r="AI32" s="238"/>
      <c r="AJ32" s="221"/>
      <c r="AK32" s="221"/>
      <c r="AL32" s="221"/>
      <c r="AM32" s="301"/>
      <c r="AN32" s="301"/>
      <c r="AO32" s="301"/>
      <c r="AP32" s="301"/>
      <c r="AQ32" s="305"/>
      <c r="AR32" s="247"/>
    </row>
    <row r="33" spans="1:44" s="86" customFormat="1" ht="30" customHeight="1">
      <c r="A33" s="322"/>
      <c r="B33" s="271"/>
      <c r="C33" s="254"/>
      <c r="D33" s="254"/>
      <c r="E33" s="256"/>
      <c r="F33" s="254"/>
      <c r="G33" s="277"/>
      <c r="H33" s="268"/>
      <c r="I33" s="279">
        <v>1.3</v>
      </c>
      <c r="J33" s="281" t="s">
        <v>676</v>
      </c>
      <c r="K33" s="213" t="s">
        <v>88</v>
      </c>
      <c r="L33" s="213" t="s">
        <v>93</v>
      </c>
      <c r="M33" s="213"/>
      <c r="N33" s="292"/>
      <c r="O33" s="292"/>
      <c r="P33" s="243"/>
      <c r="Q33" s="213" t="s">
        <v>9</v>
      </c>
      <c r="R33" s="287">
        <f>IF(Q33="SI",1,IF(Q33="NO",3,0))</f>
        <v>1</v>
      </c>
      <c r="S33" s="37" t="s">
        <v>18</v>
      </c>
      <c r="T33" s="87" t="s">
        <v>679</v>
      </c>
      <c r="U33" s="88" t="s">
        <v>6</v>
      </c>
      <c r="V33" s="88" t="s">
        <v>9</v>
      </c>
      <c r="W33" s="88" t="s">
        <v>9</v>
      </c>
      <c r="X33" s="88" t="s">
        <v>9</v>
      </c>
      <c r="Y33" s="88" t="s">
        <v>9</v>
      </c>
      <c r="Z33" s="38" t="str">
        <f t="shared" si="2"/>
        <v>Suficiente</v>
      </c>
      <c r="AA33" s="92">
        <f t="shared" si="0"/>
        <v>1</v>
      </c>
      <c r="AB33" s="92">
        <f t="shared" si="1"/>
        <v>0</v>
      </c>
      <c r="AC33" s="347"/>
      <c r="AD33" s="289"/>
      <c r="AE33" s="289"/>
      <c r="AF33" s="292"/>
      <c r="AG33" s="292"/>
      <c r="AH33" s="238"/>
      <c r="AI33" s="238"/>
      <c r="AJ33" s="221"/>
      <c r="AK33" s="221"/>
      <c r="AL33" s="221"/>
      <c r="AM33" s="301"/>
      <c r="AN33" s="301"/>
      <c r="AO33" s="301"/>
      <c r="AP33" s="301"/>
      <c r="AQ33" s="305"/>
      <c r="AR33" s="303" t="s">
        <v>660</v>
      </c>
    </row>
    <row r="34" spans="1:44" s="86" customFormat="1" ht="57.75" customHeight="1">
      <c r="A34" s="322"/>
      <c r="B34" s="271"/>
      <c r="C34" s="254"/>
      <c r="D34" s="254"/>
      <c r="E34" s="256"/>
      <c r="F34" s="254"/>
      <c r="G34" s="277"/>
      <c r="H34" s="268"/>
      <c r="I34" s="279"/>
      <c r="J34" s="281"/>
      <c r="K34" s="213"/>
      <c r="L34" s="213"/>
      <c r="M34" s="213"/>
      <c r="N34" s="292"/>
      <c r="O34" s="292"/>
      <c r="P34" s="243"/>
      <c r="Q34" s="213"/>
      <c r="R34" s="230"/>
      <c r="S34" s="37" t="s">
        <v>19</v>
      </c>
      <c r="T34" s="87" t="s">
        <v>682</v>
      </c>
      <c r="U34" s="88" t="s">
        <v>6</v>
      </c>
      <c r="V34" s="88" t="s">
        <v>9</v>
      </c>
      <c r="W34" s="88" t="s">
        <v>9</v>
      </c>
      <c r="X34" s="88" t="s">
        <v>9</v>
      </c>
      <c r="Y34" s="88" t="s">
        <v>9</v>
      </c>
      <c r="Z34" s="38" t="str">
        <f t="shared" si="2"/>
        <v>Suficiente</v>
      </c>
      <c r="AA34" s="92">
        <f t="shared" si="0"/>
        <v>1</v>
      </c>
      <c r="AB34" s="92">
        <f t="shared" si="1"/>
        <v>0</v>
      </c>
      <c r="AC34" s="347"/>
      <c r="AD34" s="289"/>
      <c r="AE34" s="289"/>
      <c r="AF34" s="292"/>
      <c r="AG34" s="292"/>
      <c r="AH34" s="238"/>
      <c r="AI34" s="238"/>
      <c r="AJ34" s="221"/>
      <c r="AK34" s="221"/>
      <c r="AL34" s="221"/>
      <c r="AM34" s="301"/>
      <c r="AN34" s="301"/>
      <c r="AO34" s="301"/>
      <c r="AP34" s="301"/>
      <c r="AQ34" s="305"/>
      <c r="AR34" s="247"/>
    </row>
    <row r="35" spans="1:44" s="86" customFormat="1" ht="50.25" customHeight="1">
      <c r="A35" s="322"/>
      <c r="B35" s="271"/>
      <c r="C35" s="254"/>
      <c r="D35" s="254"/>
      <c r="E35" s="256"/>
      <c r="F35" s="254"/>
      <c r="G35" s="277"/>
      <c r="H35" s="268"/>
      <c r="I35" s="279">
        <v>1.4</v>
      </c>
      <c r="J35" s="281" t="s">
        <v>674</v>
      </c>
      <c r="K35" s="213" t="s">
        <v>87</v>
      </c>
      <c r="L35" s="213" t="s">
        <v>93</v>
      </c>
      <c r="M35" s="213"/>
      <c r="N35" s="292"/>
      <c r="O35" s="292"/>
      <c r="P35" s="243"/>
      <c r="Q35" s="213" t="s">
        <v>9</v>
      </c>
      <c r="R35" s="287">
        <f>IF(Q35="SI",1,IF(Q35="NO",3,0))</f>
        <v>1</v>
      </c>
      <c r="S35" s="37" t="s">
        <v>20</v>
      </c>
      <c r="T35" s="87" t="s">
        <v>659</v>
      </c>
      <c r="U35" s="88" t="s">
        <v>6</v>
      </c>
      <c r="V35" s="88" t="s">
        <v>9</v>
      </c>
      <c r="W35" s="88" t="s">
        <v>9</v>
      </c>
      <c r="X35" s="88" t="s">
        <v>9</v>
      </c>
      <c r="Y35" s="88" t="s">
        <v>9</v>
      </c>
      <c r="Z35" s="38" t="str">
        <f t="shared" si="2"/>
        <v>Suficiente</v>
      </c>
      <c r="AA35" s="92">
        <f t="shared" si="0"/>
        <v>1</v>
      </c>
      <c r="AB35" s="92">
        <f t="shared" si="1"/>
        <v>0</v>
      </c>
      <c r="AC35" s="347"/>
      <c r="AD35" s="289"/>
      <c r="AE35" s="289"/>
      <c r="AF35" s="292"/>
      <c r="AG35" s="292"/>
      <c r="AH35" s="238"/>
      <c r="AI35" s="238"/>
      <c r="AJ35" s="221"/>
      <c r="AK35" s="221"/>
      <c r="AL35" s="221"/>
      <c r="AM35" s="301"/>
      <c r="AN35" s="301"/>
      <c r="AO35" s="301"/>
      <c r="AP35" s="301"/>
      <c r="AQ35" s="305"/>
      <c r="AR35" s="303" t="s">
        <v>663</v>
      </c>
    </row>
    <row r="36" spans="1:44" s="86" customFormat="1" ht="34.5" customHeight="1">
      <c r="A36" s="322"/>
      <c r="B36" s="271"/>
      <c r="C36" s="254"/>
      <c r="D36" s="254"/>
      <c r="E36" s="256"/>
      <c r="F36" s="254"/>
      <c r="G36" s="277"/>
      <c r="H36" s="268"/>
      <c r="I36" s="279"/>
      <c r="J36" s="281"/>
      <c r="K36" s="213"/>
      <c r="L36" s="213"/>
      <c r="M36" s="213"/>
      <c r="N36" s="292"/>
      <c r="O36" s="292"/>
      <c r="P36" s="243"/>
      <c r="Q36" s="213"/>
      <c r="R36" s="230"/>
      <c r="S36" s="37" t="s">
        <v>21</v>
      </c>
      <c r="T36" s="87" t="s">
        <v>680</v>
      </c>
      <c r="U36" s="88" t="s">
        <v>6</v>
      </c>
      <c r="V36" s="88" t="s">
        <v>9</v>
      </c>
      <c r="W36" s="88" t="s">
        <v>9</v>
      </c>
      <c r="X36" s="88" t="s">
        <v>9</v>
      </c>
      <c r="Y36" s="88" t="s">
        <v>9</v>
      </c>
      <c r="Z36" s="38" t="str">
        <f t="shared" si="2"/>
        <v>Suficiente</v>
      </c>
      <c r="AA36" s="92">
        <f t="shared" si="0"/>
        <v>1</v>
      </c>
      <c r="AB36" s="92">
        <f t="shared" si="1"/>
        <v>0</v>
      </c>
      <c r="AC36" s="347"/>
      <c r="AD36" s="289"/>
      <c r="AE36" s="289"/>
      <c r="AF36" s="292"/>
      <c r="AG36" s="292"/>
      <c r="AH36" s="238"/>
      <c r="AI36" s="238"/>
      <c r="AJ36" s="221"/>
      <c r="AK36" s="221"/>
      <c r="AL36" s="221"/>
      <c r="AM36" s="301"/>
      <c r="AN36" s="301"/>
      <c r="AO36" s="301"/>
      <c r="AP36" s="301"/>
      <c r="AQ36" s="305"/>
      <c r="AR36" s="247"/>
    </row>
    <row r="37" spans="1:44" s="86" customFormat="1" ht="30.75" customHeight="1">
      <c r="A37" s="322"/>
      <c r="B37" s="271"/>
      <c r="C37" s="254"/>
      <c r="D37" s="254"/>
      <c r="E37" s="256"/>
      <c r="F37" s="254"/>
      <c r="G37" s="277"/>
      <c r="H37" s="268"/>
      <c r="I37" s="279">
        <v>1.5</v>
      </c>
      <c r="J37" s="281" t="s">
        <v>677</v>
      </c>
      <c r="K37" s="213" t="s">
        <v>92</v>
      </c>
      <c r="L37" s="213" t="s">
        <v>7</v>
      </c>
      <c r="M37" s="213"/>
      <c r="N37" s="292"/>
      <c r="O37" s="292"/>
      <c r="P37" s="243"/>
      <c r="Q37" s="213" t="s">
        <v>9</v>
      </c>
      <c r="R37" s="287">
        <f>IF(Q37="SI",1,IF(Q37="NO",3,0))</f>
        <v>1</v>
      </c>
      <c r="S37" s="37" t="s">
        <v>22</v>
      </c>
      <c r="T37" s="87" t="s">
        <v>689</v>
      </c>
      <c r="U37" s="88" t="s">
        <v>6</v>
      </c>
      <c r="V37" s="88" t="s">
        <v>9</v>
      </c>
      <c r="W37" s="88" t="s">
        <v>9</v>
      </c>
      <c r="X37" s="88" t="s">
        <v>9</v>
      </c>
      <c r="Y37" s="88" t="s">
        <v>9</v>
      </c>
      <c r="Z37" s="38" t="str">
        <f t="shared" si="2"/>
        <v>Suficiente</v>
      </c>
      <c r="AA37" s="92">
        <f t="shared" si="0"/>
        <v>1</v>
      </c>
      <c r="AB37" s="92">
        <f t="shared" si="1"/>
        <v>0</v>
      </c>
      <c r="AC37" s="347"/>
      <c r="AD37" s="289"/>
      <c r="AE37" s="289"/>
      <c r="AF37" s="292"/>
      <c r="AG37" s="292"/>
      <c r="AH37" s="238"/>
      <c r="AI37" s="238"/>
      <c r="AJ37" s="221"/>
      <c r="AK37" s="221"/>
      <c r="AL37" s="221"/>
      <c r="AM37" s="301"/>
      <c r="AN37" s="301"/>
      <c r="AO37" s="301"/>
      <c r="AP37" s="301"/>
      <c r="AQ37" s="305"/>
      <c r="AR37" s="303" t="s">
        <v>683</v>
      </c>
    </row>
    <row r="38" spans="1:44" s="86" customFormat="1" ht="36" customHeight="1">
      <c r="A38" s="322"/>
      <c r="B38" s="271"/>
      <c r="C38" s="254"/>
      <c r="D38" s="254"/>
      <c r="E38" s="256"/>
      <c r="F38" s="254"/>
      <c r="G38" s="277"/>
      <c r="H38" s="268"/>
      <c r="I38" s="279"/>
      <c r="J38" s="281"/>
      <c r="K38" s="213"/>
      <c r="L38" s="213"/>
      <c r="M38" s="213"/>
      <c r="N38" s="292"/>
      <c r="O38" s="292"/>
      <c r="P38" s="243"/>
      <c r="Q38" s="213"/>
      <c r="R38" s="230"/>
      <c r="S38" s="37"/>
      <c r="T38" s="87"/>
      <c r="U38" s="88"/>
      <c r="V38" s="88"/>
      <c r="W38" s="88"/>
      <c r="X38" s="88"/>
      <c r="Y38" s="88"/>
      <c r="Z38" s="38" t="str">
        <f>IF($T38&lt;&gt;"",IF(AND(V38="SI",W38="SI",X38="SI",Y38="SI"),"Suficiente",IF(OR(V38="NO",W38="NO",X38="NO",Y38="NO"),"Deficiente",IF(OR(V38="",W38="",X38="",Y38=""),"Falta Valorar el Control",""))),"")</f>
        <v/>
      </c>
      <c r="AA38" s="92">
        <f t="shared" si="0"/>
        <v>0</v>
      </c>
      <c r="AB38" s="92">
        <f t="shared" si="1"/>
        <v>0</v>
      </c>
      <c r="AC38" s="347"/>
      <c r="AD38" s="289"/>
      <c r="AE38" s="289"/>
      <c r="AF38" s="292"/>
      <c r="AG38" s="292"/>
      <c r="AH38" s="238"/>
      <c r="AI38" s="238"/>
      <c r="AJ38" s="221"/>
      <c r="AK38" s="221"/>
      <c r="AL38" s="221"/>
      <c r="AM38" s="301"/>
      <c r="AN38" s="301"/>
      <c r="AO38" s="301"/>
      <c r="AP38" s="301"/>
      <c r="AQ38" s="305"/>
      <c r="AR38" s="247"/>
    </row>
    <row r="39" spans="1:44" s="86" customFormat="1" ht="52.5" customHeight="1">
      <c r="A39" s="321" t="str">
        <f>IF(E39&lt;&gt;"",'Información General'!$D$14&amp;"_"&amp;+$A$1+3,"")</f>
        <v/>
      </c>
      <c r="B39" s="270"/>
      <c r="C39" s="324"/>
      <c r="D39" s="270"/>
      <c r="E39" s="273"/>
      <c r="F39" s="270"/>
      <c r="G39" s="276"/>
      <c r="H39" s="267"/>
      <c r="I39" s="313"/>
      <c r="J39" s="314"/>
      <c r="K39" s="257"/>
      <c r="L39" s="257"/>
      <c r="M39" s="314"/>
      <c r="N39" s="291"/>
      <c r="O39" s="291"/>
      <c r="P39" s="242" t="str">
        <f>IF(AND(N39&lt;&gt;"",O39&lt;&gt;""),IF(AND(N39&gt;5,O39&gt;5),"I",IF(AND(N39&lt;=5,O39&gt;5),"II",IF(AND(N39&gt;5,O39&lt;=5),"IV",IF(AND(N39&lt;=5,O39&lt;=5),"III")))),"")</f>
        <v/>
      </c>
      <c r="Q39" s="257"/>
      <c r="R39" s="286">
        <f>IF(Q39="SI",1,IF(Q39="NO",3,0))</f>
        <v>0</v>
      </c>
      <c r="S39" s="35" t="s">
        <v>106</v>
      </c>
      <c r="T39" s="84"/>
      <c r="U39" s="85"/>
      <c r="V39" s="85"/>
      <c r="W39" s="85"/>
      <c r="X39" s="85"/>
      <c r="Y39" s="85"/>
      <c r="Z39" s="36"/>
      <c r="AA39" s="91">
        <f>IF(Z39="Suficiente",1,0)</f>
        <v>0</v>
      </c>
      <c r="AB39" s="91">
        <f>IF(Z39="Deficiente",1,0)</f>
        <v>0</v>
      </c>
      <c r="AC39" s="332" t="str">
        <f>IF(SUM(R39:R63)&gt;=1,IF((SUM(R39:R63)/COUNTA(Q39:Q63))=1,IF(SUM(AA39:AA63)&gt;=1,IF(SUM(AA39:AA63)/(SUM(AA39:AA63)+SUM(AB39:AB63))=100%,"SI","NO"),"NO"),"NO"),"")</f>
        <v/>
      </c>
      <c r="AD39" s="288" t="str">
        <f>IF($N39=1,"b","")</f>
        <v/>
      </c>
      <c r="AE39" s="288" t="str">
        <f>IF($O39=1,"b","")</f>
        <v/>
      </c>
      <c r="AF39" s="291"/>
      <c r="AG39" s="291"/>
      <c r="AH39" s="237">
        <f>IF(OR($AD39="b",$AE39="b"),2,0)</f>
        <v>0</v>
      </c>
      <c r="AI39" s="237">
        <f>IF(AND($N39=1,$AF39=1,$O39=1,$AG39=1),1,0)</f>
        <v>0</v>
      </c>
      <c r="AJ39" s="220">
        <f>IF(AF39&lt;&gt;"",IF(AI39=1,1,IF(OR($AF39&gt;$N39,AND($AC39="SI",$AF39=$N39),AND($AC39="NO",$AF39&lt;&gt;$N39)),0,1)),0)</f>
        <v>0</v>
      </c>
      <c r="AK39" s="220">
        <f>IF(AG39&lt;&gt;"",IF(AI39=1,1,IF(OR(AG39&gt;O39,AND(AC39="SI",AG39=O39),AND(AC39="NO",AG39&lt;&gt;O39)),0,1)),0)</f>
        <v>0</v>
      </c>
      <c r="AL39" s="220">
        <f>IF(AC39&lt;&gt;"",(+AI39+AJ39+AK39),0)</f>
        <v>0</v>
      </c>
      <c r="AM39" s="300" t="str">
        <f>IF($AL39&gt;=2,IF(AND($AF39="",$AG39=""),"",IF(AND($AF39&gt;5,$AG39&gt;5),"I","")),"")</f>
        <v/>
      </c>
      <c r="AN39" s="300" t="str">
        <f>IF($AL39&gt;=2,IF(AND($AF39="",$AG39=""),"",IF(AND($AF39&lt;6,$AG39&gt;5),"II","")),"")</f>
        <v/>
      </c>
      <c r="AO39" s="300" t="str">
        <f>IF($AL39&gt;=2,IF(AND($AF39="",$AG39=""),"",IF(AND($AF39&lt;6,$AG39&lt;6),"III","")),"")</f>
        <v/>
      </c>
      <c r="AP39" s="300" t="str">
        <f>IF($AL39&gt;=2,IF(AND($AF39="",$AG39=""),"",IF(AND($AF39&gt;5,$AG39&lt;6),"IV","")),"")</f>
        <v/>
      </c>
      <c r="AQ39" s="304"/>
      <c r="AR39" s="303"/>
    </row>
    <row r="40" spans="1:44" s="86" customFormat="1" ht="17.100000000000001" customHeight="1">
      <c r="A40" s="322"/>
      <c r="B40" s="271"/>
      <c r="C40" s="325"/>
      <c r="D40" s="271"/>
      <c r="E40" s="274"/>
      <c r="F40" s="271"/>
      <c r="G40" s="277"/>
      <c r="H40" s="268"/>
      <c r="I40" s="279"/>
      <c r="J40" s="281"/>
      <c r="K40" s="213"/>
      <c r="L40" s="213"/>
      <c r="M40" s="281"/>
      <c r="N40" s="292"/>
      <c r="O40" s="292"/>
      <c r="P40" s="243"/>
      <c r="Q40" s="213"/>
      <c r="R40" s="230"/>
      <c r="S40" s="37" t="s">
        <v>107</v>
      </c>
      <c r="T40" s="87"/>
      <c r="U40" s="88"/>
      <c r="V40" s="88"/>
      <c r="W40" s="88"/>
      <c r="X40" s="88"/>
      <c r="Y40" s="88"/>
      <c r="Z40" s="38"/>
      <c r="AA40" s="92">
        <f t="shared" si="0"/>
        <v>0</v>
      </c>
      <c r="AB40" s="92">
        <f t="shared" ref="AB40:AB63" si="3">IF(Z40="Deficiente",1,0)</f>
        <v>0</v>
      </c>
      <c r="AC40" s="333"/>
      <c r="AD40" s="289"/>
      <c r="AE40" s="289"/>
      <c r="AF40" s="292"/>
      <c r="AG40" s="292"/>
      <c r="AH40" s="238"/>
      <c r="AI40" s="238"/>
      <c r="AJ40" s="221"/>
      <c r="AK40" s="221"/>
      <c r="AL40" s="221"/>
      <c r="AM40" s="301"/>
      <c r="AN40" s="301"/>
      <c r="AO40" s="301"/>
      <c r="AP40" s="301"/>
      <c r="AQ40" s="305"/>
      <c r="AR40" s="247"/>
    </row>
    <row r="41" spans="1:44" s="86" customFormat="1" ht="17.100000000000001" customHeight="1">
      <c r="A41" s="322"/>
      <c r="B41" s="271"/>
      <c r="C41" s="325"/>
      <c r="D41" s="271"/>
      <c r="E41" s="274"/>
      <c r="F41" s="271"/>
      <c r="G41" s="277"/>
      <c r="H41" s="268"/>
      <c r="I41" s="279"/>
      <c r="J41" s="281"/>
      <c r="K41" s="213"/>
      <c r="L41" s="213"/>
      <c r="M41" s="281"/>
      <c r="N41" s="292"/>
      <c r="O41" s="292"/>
      <c r="P41" s="243"/>
      <c r="Q41" s="213"/>
      <c r="R41" s="230"/>
      <c r="S41" s="37" t="s">
        <v>108</v>
      </c>
      <c r="T41" s="87"/>
      <c r="U41" s="88"/>
      <c r="V41" s="88"/>
      <c r="W41" s="88"/>
      <c r="X41" s="88"/>
      <c r="Y41" s="88"/>
      <c r="Z41" s="38"/>
      <c r="AA41" s="92">
        <f t="shared" si="0"/>
        <v>0</v>
      </c>
      <c r="AB41" s="92">
        <f t="shared" si="3"/>
        <v>0</v>
      </c>
      <c r="AC41" s="333"/>
      <c r="AD41" s="289"/>
      <c r="AE41" s="289"/>
      <c r="AF41" s="292"/>
      <c r="AG41" s="292"/>
      <c r="AH41" s="238"/>
      <c r="AI41" s="238"/>
      <c r="AJ41" s="221"/>
      <c r="AK41" s="221"/>
      <c r="AL41" s="221"/>
      <c r="AM41" s="301"/>
      <c r="AN41" s="301"/>
      <c r="AO41" s="301"/>
      <c r="AP41" s="301"/>
      <c r="AQ41" s="305"/>
      <c r="AR41" s="247"/>
    </row>
    <row r="42" spans="1:44" s="86" customFormat="1" ht="17.100000000000001" customHeight="1">
      <c r="A42" s="322"/>
      <c r="B42" s="271"/>
      <c r="C42" s="325"/>
      <c r="D42" s="271"/>
      <c r="E42" s="274"/>
      <c r="F42" s="271"/>
      <c r="G42" s="277"/>
      <c r="H42" s="268"/>
      <c r="I42" s="279"/>
      <c r="J42" s="281"/>
      <c r="K42" s="213"/>
      <c r="L42" s="213"/>
      <c r="M42" s="281"/>
      <c r="N42" s="292"/>
      <c r="O42" s="292"/>
      <c r="P42" s="243"/>
      <c r="Q42" s="213"/>
      <c r="R42" s="230"/>
      <c r="S42" s="37" t="s">
        <v>109</v>
      </c>
      <c r="T42" s="87"/>
      <c r="U42" s="88"/>
      <c r="V42" s="88"/>
      <c r="W42" s="88"/>
      <c r="X42" s="88"/>
      <c r="Y42" s="88"/>
      <c r="Z42" s="38"/>
      <c r="AA42" s="92">
        <f t="shared" si="0"/>
        <v>0</v>
      </c>
      <c r="AB42" s="92">
        <f t="shared" si="3"/>
        <v>0</v>
      </c>
      <c r="AC42" s="333"/>
      <c r="AD42" s="289"/>
      <c r="AE42" s="289"/>
      <c r="AF42" s="292"/>
      <c r="AG42" s="292"/>
      <c r="AH42" s="238"/>
      <c r="AI42" s="238"/>
      <c r="AJ42" s="221"/>
      <c r="AK42" s="221"/>
      <c r="AL42" s="221"/>
      <c r="AM42" s="301"/>
      <c r="AN42" s="301"/>
      <c r="AO42" s="301"/>
      <c r="AP42" s="301"/>
      <c r="AQ42" s="305"/>
      <c r="AR42" s="247"/>
    </row>
    <row r="43" spans="1:44" s="86" customFormat="1" ht="17.100000000000001" customHeight="1">
      <c r="A43" s="322"/>
      <c r="B43" s="271"/>
      <c r="C43" s="325"/>
      <c r="D43" s="271"/>
      <c r="E43" s="274"/>
      <c r="F43" s="271"/>
      <c r="G43" s="277"/>
      <c r="H43" s="268"/>
      <c r="I43" s="279"/>
      <c r="J43" s="281"/>
      <c r="K43" s="213"/>
      <c r="L43" s="213"/>
      <c r="M43" s="281"/>
      <c r="N43" s="292"/>
      <c r="O43" s="292"/>
      <c r="P43" s="243"/>
      <c r="Q43" s="213"/>
      <c r="R43" s="230"/>
      <c r="S43" s="37" t="s">
        <v>110</v>
      </c>
      <c r="T43" s="87"/>
      <c r="U43" s="88"/>
      <c r="V43" s="88"/>
      <c r="W43" s="88"/>
      <c r="X43" s="88"/>
      <c r="Y43" s="88"/>
      <c r="Z43" s="38"/>
      <c r="AA43" s="92">
        <f t="shared" si="0"/>
        <v>0</v>
      </c>
      <c r="AB43" s="92">
        <f t="shared" si="3"/>
        <v>0</v>
      </c>
      <c r="AC43" s="333"/>
      <c r="AD43" s="289"/>
      <c r="AE43" s="289"/>
      <c r="AF43" s="292"/>
      <c r="AG43" s="292"/>
      <c r="AH43" s="238"/>
      <c r="AI43" s="238"/>
      <c r="AJ43" s="221"/>
      <c r="AK43" s="221"/>
      <c r="AL43" s="221"/>
      <c r="AM43" s="301"/>
      <c r="AN43" s="301"/>
      <c r="AO43" s="301"/>
      <c r="AP43" s="301"/>
      <c r="AQ43" s="305"/>
      <c r="AR43" s="247"/>
    </row>
    <row r="44" spans="1:44" s="86" customFormat="1" ht="17.100000000000001" customHeight="1">
      <c r="A44" s="322"/>
      <c r="B44" s="271"/>
      <c r="C44" s="325"/>
      <c r="D44" s="271"/>
      <c r="E44" s="274"/>
      <c r="F44" s="271"/>
      <c r="G44" s="277"/>
      <c r="H44" s="268"/>
      <c r="I44" s="279"/>
      <c r="J44" s="281"/>
      <c r="K44" s="213"/>
      <c r="L44" s="213"/>
      <c r="M44" s="281"/>
      <c r="N44" s="292"/>
      <c r="O44" s="292"/>
      <c r="P44" s="243"/>
      <c r="Q44" s="213"/>
      <c r="R44" s="287">
        <f>IF(Q44="SI",1,IF(Q44="NO",3,0))</f>
        <v>0</v>
      </c>
      <c r="S44" s="37" t="s">
        <v>111</v>
      </c>
      <c r="T44" s="87"/>
      <c r="U44" s="88"/>
      <c r="V44" s="88"/>
      <c r="W44" s="88"/>
      <c r="X44" s="88"/>
      <c r="Y44" s="88"/>
      <c r="Z44" s="38"/>
      <c r="AA44" s="92">
        <f t="shared" si="0"/>
        <v>0</v>
      </c>
      <c r="AB44" s="92">
        <f t="shared" si="3"/>
        <v>0</v>
      </c>
      <c r="AC44" s="333"/>
      <c r="AD44" s="289"/>
      <c r="AE44" s="289"/>
      <c r="AF44" s="292"/>
      <c r="AG44" s="292"/>
      <c r="AH44" s="238"/>
      <c r="AI44" s="238"/>
      <c r="AJ44" s="221"/>
      <c r="AK44" s="221"/>
      <c r="AL44" s="221"/>
      <c r="AM44" s="301"/>
      <c r="AN44" s="301"/>
      <c r="AO44" s="301"/>
      <c r="AP44" s="301"/>
      <c r="AQ44" s="305"/>
      <c r="AR44" s="303"/>
    </row>
    <row r="45" spans="1:44" s="86" customFormat="1" ht="17.100000000000001" customHeight="1">
      <c r="A45" s="322"/>
      <c r="B45" s="271"/>
      <c r="C45" s="325"/>
      <c r="D45" s="271"/>
      <c r="E45" s="274"/>
      <c r="F45" s="271"/>
      <c r="G45" s="277"/>
      <c r="H45" s="268"/>
      <c r="I45" s="279"/>
      <c r="J45" s="281"/>
      <c r="K45" s="213"/>
      <c r="L45" s="213"/>
      <c r="M45" s="281"/>
      <c r="N45" s="292"/>
      <c r="O45" s="292"/>
      <c r="P45" s="243"/>
      <c r="Q45" s="213"/>
      <c r="R45" s="230"/>
      <c r="S45" s="37" t="s">
        <v>112</v>
      </c>
      <c r="T45" s="87"/>
      <c r="U45" s="88"/>
      <c r="V45" s="88"/>
      <c r="W45" s="88"/>
      <c r="X45" s="88"/>
      <c r="Y45" s="88"/>
      <c r="Z45" s="38"/>
      <c r="AA45" s="92">
        <f t="shared" si="0"/>
        <v>0</v>
      </c>
      <c r="AB45" s="92">
        <f t="shared" si="3"/>
        <v>0</v>
      </c>
      <c r="AC45" s="333"/>
      <c r="AD45" s="289"/>
      <c r="AE45" s="289"/>
      <c r="AF45" s="292"/>
      <c r="AG45" s="292"/>
      <c r="AH45" s="238"/>
      <c r="AI45" s="238"/>
      <c r="AJ45" s="221"/>
      <c r="AK45" s="221"/>
      <c r="AL45" s="221"/>
      <c r="AM45" s="301"/>
      <c r="AN45" s="301"/>
      <c r="AO45" s="301"/>
      <c r="AP45" s="301"/>
      <c r="AQ45" s="305"/>
      <c r="AR45" s="247"/>
    </row>
    <row r="46" spans="1:44" s="86" customFormat="1" ht="13.5">
      <c r="A46" s="322"/>
      <c r="B46" s="271"/>
      <c r="C46" s="325"/>
      <c r="D46" s="271"/>
      <c r="E46" s="274"/>
      <c r="F46" s="271"/>
      <c r="G46" s="277"/>
      <c r="H46" s="268"/>
      <c r="I46" s="279"/>
      <c r="J46" s="281"/>
      <c r="K46" s="213"/>
      <c r="L46" s="213"/>
      <c r="M46" s="281"/>
      <c r="N46" s="292"/>
      <c r="O46" s="292"/>
      <c r="P46" s="243"/>
      <c r="Q46" s="213"/>
      <c r="R46" s="230"/>
      <c r="S46" s="37" t="s">
        <v>113</v>
      </c>
      <c r="T46" s="87"/>
      <c r="U46" s="88"/>
      <c r="V46" s="88"/>
      <c r="W46" s="88"/>
      <c r="X46" s="88"/>
      <c r="Y46" s="88"/>
      <c r="Z46" s="38"/>
      <c r="AA46" s="92">
        <f t="shared" si="0"/>
        <v>0</v>
      </c>
      <c r="AB46" s="92">
        <f t="shared" si="3"/>
        <v>0</v>
      </c>
      <c r="AC46" s="333"/>
      <c r="AD46" s="289"/>
      <c r="AE46" s="289"/>
      <c r="AF46" s="292"/>
      <c r="AG46" s="292"/>
      <c r="AH46" s="238"/>
      <c r="AI46" s="238"/>
      <c r="AJ46" s="221"/>
      <c r="AK46" s="221"/>
      <c r="AL46" s="221"/>
      <c r="AM46" s="301"/>
      <c r="AN46" s="301"/>
      <c r="AO46" s="301"/>
      <c r="AP46" s="301"/>
      <c r="AQ46" s="305"/>
      <c r="AR46" s="247"/>
    </row>
    <row r="47" spans="1:44" s="86" customFormat="1" ht="17.100000000000001" customHeight="1">
      <c r="A47" s="322"/>
      <c r="B47" s="271"/>
      <c r="C47" s="325"/>
      <c r="D47" s="271"/>
      <c r="E47" s="274"/>
      <c r="F47" s="271"/>
      <c r="G47" s="277"/>
      <c r="H47" s="268"/>
      <c r="I47" s="279"/>
      <c r="J47" s="281"/>
      <c r="K47" s="213"/>
      <c r="L47" s="213"/>
      <c r="M47" s="281"/>
      <c r="N47" s="292"/>
      <c r="O47" s="292"/>
      <c r="P47" s="243"/>
      <c r="Q47" s="213"/>
      <c r="R47" s="230"/>
      <c r="S47" s="37" t="s">
        <v>114</v>
      </c>
      <c r="T47" s="87"/>
      <c r="U47" s="88"/>
      <c r="V47" s="88"/>
      <c r="W47" s="88"/>
      <c r="X47" s="88"/>
      <c r="Y47" s="88"/>
      <c r="Z47" s="38"/>
      <c r="AA47" s="92">
        <f t="shared" si="0"/>
        <v>0</v>
      </c>
      <c r="AB47" s="92">
        <f t="shared" si="3"/>
        <v>0</v>
      </c>
      <c r="AC47" s="333"/>
      <c r="AD47" s="289"/>
      <c r="AE47" s="289"/>
      <c r="AF47" s="292"/>
      <c r="AG47" s="292"/>
      <c r="AH47" s="238"/>
      <c r="AI47" s="238"/>
      <c r="AJ47" s="221"/>
      <c r="AK47" s="221"/>
      <c r="AL47" s="221"/>
      <c r="AM47" s="301"/>
      <c r="AN47" s="301"/>
      <c r="AO47" s="301"/>
      <c r="AP47" s="301"/>
      <c r="AQ47" s="305"/>
      <c r="AR47" s="247"/>
    </row>
    <row r="48" spans="1:44" s="86" customFormat="1" ht="17.100000000000001" customHeight="1">
      <c r="A48" s="322"/>
      <c r="B48" s="271"/>
      <c r="C48" s="325"/>
      <c r="D48" s="271"/>
      <c r="E48" s="274"/>
      <c r="F48" s="271"/>
      <c r="G48" s="277"/>
      <c r="H48" s="268"/>
      <c r="I48" s="279"/>
      <c r="J48" s="281"/>
      <c r="K48" s="213"/>
      <c r="L48" s="213"/>
      <c r="M48" s="281"/>
      <c r="N48" s="292"/>
      <c r="O48" s="292"/>
      <c r="P48" s="243"/>
      <c r="Q48" s="213"/>
      <c r="R48" s="230"/>
      <c r="S48" s="37" t="s">
        <v>115</v>
      </c>
      <c r="T48" s="87"/>
      <c r="U48" s="88"/>
      <c r="V48" s="88"/>
      <c r="W48" s="88"/>
      <c r="X48" s="88"/>
      <c r="Y48" s="88"/>
      <c r="Z48" s="38"/>
      <c r="AA48" s="92">
        <f t="shared" si="0"/>
        <v>0</v>
      </c>
      <c r="AB48" s="92">
        <f t="shared" si="3"/>
        <v>0</v>
      </c>
      <c r="AC48" s="333"/>
      <c r="AD48" s="289"/>
      <c r="AE48" s="289"/>
      <c r="AF48" s="292"/>
      <c r="AG48" s="292"/>
      <c r="AH48" s="238"/>
      <c r="AI48" s="238"/>
      <c r="AJ48" s="221"/>
      <c r="AK48" s="221"/>
      <c r="AL48" s="221"/>
      <c r="AM48" s="301"/>
      <c r="AN48" s="301"/>
      <c r="AO48" s="301"/>
      <c r="AP48" s="301"/>
      <c r="AQ48" s="305"/>
      <c r="AR48" s="247"/>
    </row>
    <row r="49" spans="1:44" s="86" customFormat="1" ht="29.25" customHeight="1">
      <c r="A49" s="322"/>
      <c r="B49" s="271"/>
      <c r="C49" s="325"/>
      <c r="D49" s="271"/>
      <c r="E49" s="274"/>
      <c r="F49" s="271"/>
      <c r="G49" s="277"/>
      <c r="H49" s="268"/>
      <c r="I49" s="279"/>
      <c r="J49" s="281"/>
      <c r="K49" s="213"/>
      <c r="L49" s="213"/>
      <c r="M49" s="281"/>
      <c r="N49" s="292"/>
      <c r="O49" s="292"/>
      <c r="P49" s="243"/>
      <c r="Q49" s="213"/>
      <c r="R49" s="287">
        <f>IF(Q49="SI",1,IF(Q49="NO",3,0))</f>
        <v>0</v>
      </c>
      <c r="S49" s="37" t="s">
        <v>116</v>
      </c>
      <c r="T49" s="87"/>
      <c r="U49" s="88"/>
      <c r="V49" s="88"/>
      <c r="W49" s="88"/>
      <c r="X49" s="88"/>
      <c r="Y49" s="88"/>
      <c r="Z49" s="38"/>
      <c r="AA49" s="92">
        <f t="shared" si="0"/>
        <v>0</v>
      </c>
      <c r="AB49" s="92">
        <f t="shared" si="3"/>
        <v>0</v>
      </c>
      <c r="AC49" s="333"/>
      <c r="AD49" s="289"/>
      <c r="AE49" s="289"/>
      <c r="AF49" s="292"/>
      <c r="AG49" s="292"/>
      <c r="AH49" s="238"/>
      <c r="AI49" s="238"/>
      <c r="AJ49" s="221"/>
      <c r="AK49" s="221"/>
      <c r="AL49" s="221"/>
      <c r="AM49" s="301"/>
      <c r="AN49" s="301"/>
      <c r="AO49" s="301"/>
      <c r="AP49" s="301"/>
      <c r="AQ49" s="305"/>
      <c r="AR49" s="303"/>
    </row>
    <row r="50" spans="1:44" s="86" customFormat="1" ht="17.100000000000001" customHeight="1">
      <c r="A50" s="322"/>
      <c r="B50" s="271"/>
      <c r="C50" s="325"/>
      <c r="D50" s="271"/>
      <c r="E50" s="274"/>
      <c r="F50" s="271"/>
      <c r="G50" s="277"/>
      <c r="H50" s="268"/>
      <c r="I50" s="279"/>
      <c r="J50" s="281"/>
      <c r="K50" s="213"/>
      <c r="L50" s="213"/>
      <c r="M50" s="281"/>
      <c r="N50" s="292"/>
      <c r="O50" s="292"/>
      <c r="P50" s="243"/>
      <c r="Q50" s="213"/>
      <c r="R50" s="230"/>
      <c r="S50" s="37" t="s">
        <v>117</v>
      </c>
      <c r="T50" s="87"/>
      <c r="U50" s="88"/>
      <c r="V50" s="88"/>
      <c r="W50" s="88"/>
      <c r="X50" s="88"/>
      <c r="Y50" s="88"/>
      <c r="Z50" s="38"/>
      <c r="AA50" s="92">
        <f t="shared" si="0"/>
        <v>0</v>
      </c>
      <c r="AB50" s="92">
        <f t="shared" si="3"/>
        <v>0</v>
      </c>
      <c r="AC50" s="333"/>
      <c r="AD50" s="289"/>
      <c r="AE50" s="289"/>
      <c r="AF50" s="292"/>
      <c r="AG50" s="292"/>
      <c r="AH50" s="238"/>
      <c r="AI50" s="238"/>
      <c r="AJ50" s="221"/>
      <c r="AK50" s="221"/>
      <c r="AL50" s="221"/>
      <c r="AM50" s="301"/>
      <c r="AN50" s="301"/>
      <c r="AO50" s="301"/>
      <c r="AP50" s="301"/>
      <c r="AQ50" s="305"/>
      <c r="AR50" s="247"/>
    </row>
    <row r="51" spans="1:44" s="86" customFormat="1" ht="17.100000000000001" customHeight="1">
      <c r="A51" s="322"/>
      <c r="B51" s="271"/>
      <c r="C51" s="325"/>
      <c r="D51" s="271"/>
      <c r="E51" s="274"/>
      <c r="F51" s="271"/>
      <c r="G51" s="277"/>
      <c r="H51" s="268"/>
      <c r="I51" s="279"/>
      <c r="J51" s="281"/>
      <c r="K51" s="213"/>
      <c r="L51" s="213"/>
      <c r="M51" s="281"/>
      <c r="N51" s="292"/>
      <c r="O51" s="292"/>
      <c r="P51" s="243"/>
      <c r="Q51" s="213"/>
      <c r="R51" s="230"/>
      <c r="S51" s="37" t="s">
        <v>118</v>
      </c>
      <c r="T51" s="87"/>
      <c r="U51" s="88"/>
      <c r="V51" s="88"/>
      <c r="W51" s="88"/>
      <c r="X51" s="88"/>
      <c r="Y51" s="88"/>
      <c r="Z51" s="38"/>
      <c r="AA51" s="92">
        <f t="shared" si="0"/>
        <v>0</v>
      </c>
      <c r="AB51" s="92">
        <f t="shared" si="3"/>
        <v>0</v>
      </c>
      <c r="AC51" s="333"/>
      <c r="AD51" s="289"/>
      <c r="AE51" s="289"/>
      <c r="AF51" s="292"/>
      <c r="AG51" s="292"/>
      <c r="AH51" s="238"/>
      <c r="AI51" s="238"/>
      <c r="AJ51" s="221"/>
      <c r="AK51" s="221"/>
      <c r="AL51" s="221"/>
      <c r="AM51" s="301"/>
      <c r="AN51" s="301"/>
      <c r="AO51" s="301"/>
      <c r="AP51" s="301"/>
      <c r="AQ51" s="305"/>
      <c r="AR51" s="247"/>
    </row>
    <row r="52" spans="1:44" s="86" customFormat="1" ht="17.100000000000001" customHeight="1">
      <c r="A52" s="322"/>
      <c r="B52" s="271"/>
      <c r="C52" s="325"/>
      <c r="D52" s="271"/>
      <c r="E52" s="274"/>
      <c r="F52" s="271"/>
      <c r="G52" s="277"/>
      <c r="H52" s="268"/>
      <c r="I52" s="279"/>
      <c r="J52" s="281"/>
      <c r="K52" s="213"/>
      <c r="L52" s="213"/>
      <c r="M52" s="281"/>
      <c r="N52" s="292"/>
      <c r="O52" s="292"/>
      <c r="P52" s="243"/>
      <c r="Q52" s="213"/>
      <c r="R52" s="230"/>
      <c r="S52" s="37" t="s">
        <v>119</v>
      </c>
      <c r="T52" s="87"/>
      <c r="U52" s="88"/>
      <c r="V52" s="88"/>
      <c r="W52" s="88"/>
      <c r="X52" s="88"/>
      <c r="Y52" s="88"/>
      <c r="Z52" s="38"/>
      <c r="AA52" s="92">
        <f t="shared" si="0"/>
        <v>0</v>
      </c>
      <c r="AB52" s="92">
        <f t="shared" si="3"/>
        <v>0</v>
      </c>
      <c r="AC52" s="333"/>
      <c r="AD52" s="289"/>
      <c r="AE52" s="289"/>
      <c r="AF52" s="292"/>
      <c r="AG52" s="292"/>
      <c r="AH52" s="238"/>
      <c r="AI52" s="238"/>
      <c r="AJ52" s="221"/>
      <c r="AK52" s="221"/>
      <c r="AL52" s="221"/>
      <c r="AM52" s="301"/>
      <c r="AN52" s="301"/>
      <c r="AO52" s="301"/>
      <c r="AP52" s="301"/>
      <c r="AQ52" s="305"/>
      <c r="AR52" s="247"/>
    </row>
    <row r="53" spans="1:44" s="86" customFormat="1" ht="17.100000000000001" customHeight="1">
      <c r="A53" s="322"/>
      <c r="B53" s="271"/>
      <c r="C53" s="325"/>
      <c r="D53" s="271"/>
      <c r="E53" s="274"/>
      <c r="F53" s="271"/>
      <c r="G53" s="277"/>
      <c r="H53" s="268"/>
      <c r="I53" s="279"/>
      <c r="J53" s="281"/>
      <c r="K53" s="213"/>
      <c r="L53" s="213"/>
      <c r="M53" s="281"/>
      <c r="N53" s="292"/>
      <c r="O53" s="292"/>
      <c r="P53" s="243"/>
      <c r="Q53" s="213"/>
      <c r="R53" s="230"/>
      <c r="S53" s="37" t="s">
        <v>120</v>
      </c>
      <c r="T53" s="87"/>
      <c r="U53" s="88"/>
      <c r="V53" s="88"/>
      <c r="W53" s="88"/>
      <c r="X53" s="88"/>
      <c r="Y53" s="88"/>
      <c r="Z53" s="38"/>
      <c r="AA53" s="92">
        <f t="shared" si="0"/>
        <v>0</v>
      </c>
      <c r="AB53" s="92">
        <f t="shared" si="3"/>
        <v>0</v>
      </c>
      <c r="AC53" s="333"/>
      <c r="AD53" s="289"/>
      <c r="AE53" s="289"/>
      <c r="AF53" s="292"/>
      <c r="AG53" s="292"/>
      <c r="AH53" s="238"/>
      <c r="AI53" s="238"/>
      <c r="AJ53" s="221"/>
      <c r="AK53" s="221"/>
      <c r="AL53" s="221"/>
      <c r="AM53" s="301"/>
      <c r="AN53" s="301"/>
      <c r="AO53" s="301"/>
      <c r="AP53" s="301"/>
      <c r="AQ53" s="305"/>
      <c r="AR53" s="247"/>
    </row>
    <row r="54" spans="1:44" s="86" customFormat="1" ht="17.100000000000001" customHeight="1">
      <c r="A54" s="322"/>
      <c r="B54" s="271"/>
      <c r="C54" s="325"/>
      <c r="D54" s="271"/>
      <c r="E54" s="274"/>
      <c r="F54" s="271"/>
      <c r="G54" s="277"/>
      <c r="H54" s="268"/>
      <c r="I54" s="279"/>
      <c r="J54" s="281"/>
      <c r="K54" s="213"/>
      <c r="L54" s="213"/>
      <c r="M54" s="281"/>
      <c r="N54" s="292"/>
      <c r="O54" s="292"/>
      <c r="P54" s="243"/>
      <c r="Q54" s="213"/>
      <c r="R54" s="287">
        <f>IF(Q54="SI",1,IF(Q54="NO",3,0))</f>
        <v>0</v>
      </c>
      <c r="S54" s="37" t="s">
        <v>121</v>
      </c>
      <c r="T54" s="87"/>
      <c r="U54" s="88"/>
      <c r="V54" s="88"/>
      <c r="W54" s="88"/>
      <c r="X54" s="88"/>
      <c r="Y54" s="88"/>
      <c r="Z54" s="38"/>
      <c r="AA54" s="92">
        <f t="shared" ref="AA54:AA88" si="4">IF(Z54="Suficiente",1,0)</f>
        <v>0</v>
      </c>
      <c r="AB54" s="92">
        <f t="shared" si="3"/>
        <v>0</v>
      </c>
      <c r="AC54" s="333"/>
      <c r="AD54" s="289"/>
      <c r="AE54" s="289"/>
      <c r="AF54" s="292"/>
      <c r="AG54" s="292"/>
      <c r="AH54" s="238"/>
      <c r="AI54" s="238"/>
      <c r="AJ54" s="221"/>
      <c r="AK54" s="221"/>
      <c r="AL54" s="221"/>
      <c r="AM54" s="301"/>
      <c r="AN54" s="301"/>
      <c r="AO54" s="301"/>
      <c r="AP54" s="301"/>
      <c r="AQ54" s="305"/>
      <c r="AR54" s="303"/>
    </row>
    <row r="55" spans="1:44" s="86" customFormat="1" ht="17.100000000000001" customHeight="1">
      <c r="A55" s="322"/>
      <c r="B55" s="271"/>
      <c r="C55" s="325"/>
      <c r="D55" s="271"/>
      <c r="E55" s="274"/>
      <c r="F55" s="271"/>
      <c r="G55" s="277"/>
      <c r="H55" s="268"/>
      <c r="I55" s="279"/>
      <c r="J55" s="281"/>
      <c r="K55" s="213"/>
      <c r="L55" s="213"/>
      <c r="M55" s="281"/>
      <c r="N55" s="292"/>
      <c r="O55" s="292"/>
      <c r="P55" s="243"/>
      <c r="Q55" s="213"/>
      <c r="R55" s="230"/>
      <c r="S55" s="37" t="s">
        <v>122</v>
      </c>
      <c r="T55" s="87"/>
      <c r="U55" s="88"/>
      <c r="V55" s="88"/>
      <c r="W55" s="88"/>
      <c r="X55" s="88"/>
      <c r="Y55" s="88"/>
      <c r="Z55" s="38"/>
      <c r="AA55" s="92">
        <f t="shared" si="4"/>
        <v>0</v>
      </c>
      <c r="AB55" s="92">
        <f t="shared" si="3"/>
        <v>0</v>
      </c>
      <c r="AC55" s="333"/>
      <c r="AD55" s="289"/>
      <c r="AE55" s="289"/>
      <c r="AF55" s="292"/>
      <c r="AG55" s="292"/>
      <c r="AH55" s="238"/>
      <c r="AI55" s="238"/>
      <c r="AJ55" s="221"/>
      <c r="AK55" s="221"/>
      <c r="AL55" s="221"/>
      <c r="AM55" s="301"/>
      <c r="AN55" s="301"/>
      <c r="AO55" s="301"/>
      <c r="AP55" s="301"/>
      <c r="AQ55" s="305"/>
      <c r="AR55" s="247"/>
    </row>
    <row r="56" spans="1:44" s="86" customFormat="1" ht="17.100000000000001" customHeight="1">
      <c r="A56" s="322"/>
      <c r="B56" s="271"/>
      <c r="C56" s="325"/>
      <c r="D56" s="271"/>
      <c r="E56" s="274"/>
      <c r="F56" s="271"/>
      <c r="G56" s="277"/>
      <c r="H56" s="268"/>
      <c r="I56" s="279"/>
      <c r="J56" s="281"/>
      <c r="K56" s="213"/>
      <c r="L56" s="213"/>
      <c r="M56" s="281"/>
      <c r="N56" s="292"/>
      <c r="O56" s="292"/>
      <c r="P56" s="243"/>
      <c r="Q56" s="213"/>
      <c r="R56" s="230"/>
      <c r="S56" s="37" t="s">
        <v>123</v>
      </c>
      <c r="T56" s="87"/>
      <c r="U56" s="88"/>
      <c r="V56" s="88"/>
      <c r="W56" s="88"/>
      <c r="X56" s="88"/>
      <c r="Y56" s="88"/>
      <c r="Z56" s="38"/>
      <c r="AA56" s="92">
        <f t="shared" si="4"/>
        <v>0</v>
      </c>
      <c r="AB56" s="92">
        <f t="shared" si="3"/>
        <v>0</v>
      </c>
      <c r="AC56" s="333"/>
      <c r="AD56" s="289"/>
      <c r="AE56" s="289"/>
      <c r="AF56" s="292"/>
      <c r="AG56" s="292"/>
      <c r="AH56" s="238"/>
      <c r="AI56" s="238"/>
      <c r="AJ56" s="221"/>
      <c r="AK56" s="221"/>
      <c r="AL56" s="221"/>
      <c r="AM56" s="301"/>
      <c r="AN56" s="301"/>
      <c r="AO56" s="301"/>
      <c r="AP56" s="301"/>
      <c r="AQ56" s="305"/>
      <c r="AR56" s="247"/>
    </row>
    <row r="57" spans="1:44" s="86" customFormat="1" ht="17.100000000000001" customHeight="1">
      <c r="A57" s="322"/>
      <c r="B57" s="271"/>
      <c r="C57" s="325"/>
      <c r="D57" s="271"/>
      <c r="E57" s="274"/>
      <c r="F57" s="271"/>
      <c r="G57" s="277"/>
      <c r="H57" s="268"/>
      <c r="I57" s="279"/>
      <c r="J57" s="281"/>
      <c r="K57" s="213"/>
      <c r="L57" s="213"/>
      <c r="M57" s="281"/>
      <c r="N57" s="292"/>
      <c r="O57" s="292"/>
      <c r="P57" s="243"/>
      <c r="Q57" s="213"/>
      <c r="R57" s="230"/>
      <c r="S57" s="37" t="s">
        <v>124</v>
      </c>
      <c r="T57" s="87"/>
      <c r="U57" s="88"/>
      <c r="V57" s="88"/>
      <c r="W57" s="88"/>
      <c r="X57" s="88"/>
      <c r="Y57" s="88"/>
      <c r="Z57" s="38"/>
      <c r="AA57" s="92">
        <f t="shared" si="4"/>
        <v>0</v>
      </c>
      <c r="AB57" s="92">
        <f t="shared" si="3"/>
        <v>0</v>
      </c>
      <c r="AC57" s="333"/>
      <c r="AD57" s="289"/>
      <c r="AE57" s="289"/>
      <c r="AF57" s="292"/>
      <c r="AG57" s="292"/>
      <c r="AH57" s="238"/>
      <c r="AI57" s="238"/>
      <c r="AJ57" s="221"/>
      <c r="AK57" s="221"/>
      <c r="AL57" s="221"/>
      <c r="AM57" s="301"/>
      <c r="AN57" s="301"/>
      <c r="AO57" s="301"/>
      <c r="AP57" s="301"/>
      <c r="AQ57" s="305"/>
      <c r="AR57" s="247"/>
    </row>
    <row r="58" spans="1:44" s="86" customFormat="1" ht="17.100000000000001" customHeight="1">
      <c r="A58" s="322"/>
      <c r="B58" s="271"/>
      <c r="C58" s="325"/>
      <c r="D58" s="271"/>
      <c r="E58" s="274"/>
      <c r="F58" s="271"/>
      <c r="G58" s="277"/>
      <c r="H58" s="268"/>
      <c r="I58" s="279"/>
      <c r="J58" s="281"/>
      <c r="K58" s="213"/>
      <c r="L58" s="213"/>
      <c r="M58" s="281"/>
      <c r="N58" s="292"/>
      <c r="O58" s="292"/>
      <c r="P58" s="243"/>
      <c r="Q58" s="213"/>
      <c r="R58" s="230"/>
      <c r="S58" s="37" t="s">
        <v>125</v>
      </c>
      <c r="T58" s="87"/>
      <c r="U58" s="88"/>
      <c r="V58" s="88"/>
      <c r="W58" s="88"/>
      <c r="X58" s="88"/>
      <c r="Y58" s="88"/>
      <c r="Z58" s="38"/>
      <c r="AA58" s="92">
        <f t="shared" si="4"/>
        <v>0</v>
      </c>
      <c r="AB58" s="92">
        <f t="shared" si="3"/>
        <v>0</v>
      </c>
      <c r="AC58" s="333"/>
      <c r="AD58" s="289"/>
      <c r="AE58" s="289"/>
      <c r="AF58" s="292"/>
      <c r="AG58" s="292"/>
      <c r="AH58" s="238"/>
      <c r="AI58" s="238"/>
      <c r="AJ58" s="221"/>
      <c r="AK58" s="221"/>
      <c r="AL58" s="221"/>
      <c r="AM58" s="301"/>
      <c r="AN58" s="301"/>
      <c r="AO58" s="301"/>
      <c r="AP58" s="301"/>
      <c r="AQ58" s="305"/>
      <c r="AR58" s="247"/>
    </row>
    <row r="59" spans="1:44" s="86" customFormat="1" ht="24.75" customHeight="1">
      <c r="A59" s="322"/>
      <c r="B59" s="271"/>
      <c r="C59" s="325"/>
      <c r="D59" s="271"/>
      <c r="E59" s="274"/>
      <c r="F59" s="271"/>
      <c r="G59" s="277"/>
      <c r="H59" s="268"/>
      <c r="I59" s="279"/>
      <c r="J59" s="281"/>
      <c r="K59" s="213"/>
      <c r="L59" s="213"/>
      <c r="M59" s="281"/>
      <c r="N59" s="292"/>
      <c r="O59" s="292"/>
      <c r="P59" s="243"/>
      <c r="Q59" s="213"/>
      <c r="R59" s="287">
        <f>IF(Q59="SI",1,IF(Q59="NO",3,0))</f>
        <v>0</v>
      </c>
      <c r="S59" s="37" t="s">
        <v>126</v>
      </c>
      <c r="T59" s="87"/>
      <c r="U59" s="88"/>
      <c r="V59" s="88"/>
      <c r="W59" s="88"/>
      <c r="X59" s="88"/>
      <c r="Y59" s="88"/>
      <c r="Z59" s="38"/>
      <c r="AA59" s="92">
        <f t="shared" si="4"/>
        <v>0</v>
      </c>
      <c r="AB59" s="92">
        <f t="shared" si="3"/>
        <v>0</v>
      </c>
      <c r="AC59" s="333"/>
      <c r="AD59" s="289"/>
      <c r="AE59" s="289"/>
      <c r="AF59" s="292"/>
      <c r="AG59" s="292"/>
      <c r="AH59" s="238"/>
      <c r="AI59" s="238"/>
      <c r="AJ59" s="221"/>
      <c r="AK59" s="221"/>
      <c r="AL59" s="221"/>
      <c r="AM59" s="301"/>
      <c r="AN59" s="301"/>
      <c r="AO59" s="301"/>
      <c r="AP59" s="301"/>
      <c r="AQ59" s="305"/>
      <c r="AR59" s="303"/>
    </row>
    <row r="60" spans="1:44" s="86" customFormat="1" ht="17.100000000000001" customHeight="1">
      <c r="A60" s="322"/>
      <c r="B60" s="271"/>
      <c r="C60" s="325"/>
      <c r="D60" s="271"/>
      <c r="E60" s="274"/>
      <c r="F60" s="271"/>
      <c r="G60" s="277"/>
      <c r="H60" s="268"/>
      <c r="I60" s="279"/>
      <c r="J60" s="281"/>
      <c r="K60" s="213"/>
      <c r="L60" s="213"/>
      <c r="M60" s="281"/>
      <c r="N60" s="292"/>
      <c r="O60" s="292"/>
      <c r="P60" s="243"/>
      <c r="Q60" s="213"/>
      <c r="R60" s="230"/>
      <c r="S60" s="37" t="s">
        <v>127</v>
      </c>
      <c r="T60" s="87"/>
      <c r="U60" s="88"/>
      <c r="V60" s="88"/>
      <c r="W60" s="88"/>
      <c r="X60" s="88"/>
      <c r="Y60" s="88"/>
      <c r="Z60" s="38"/>
      <c r="AA60" s="92">
        <f t="shared" si="4"/>
        <v>0</v>
      </c>
      <c r="AB60" s="92">
        <f t="shared" si="3"/>
        <v>0</v>
      </c>
      <c r="AC60" s="333"/>
      <c r="AD60" s="289"/>
      <c r="AE60" s="289"/>
      <c r="AF60" s="292"/>
      <c r="AG60" s="292"/>
      <c r="AH60" s="238"/>
      <c r="AI60" s="238"/>
      <c r="AJ60" s="221"/>
      <c r="AK60" s="221"/>
      <c r="AL60" s="221"/>
      <c r="AM60" s="301"/>
      <c r="AN60" s="301"/>
      <c r="AO60" s="301"/>
      <c r="AP60" s="301"/>
      <c r="AQ60" s="305"/>
      <c r="AR60" s="247"/>
    </row>
    <row r="61" spans="1:44" s="86" customFormat="1" ht="17.100000000000001" customHeight="1">
      <c r="A61" s="322"/>
      <c r="B61" s="271"/>
      <c r="C61" s="325"/>
      <c r="D61" s="271"/>
      <c r="E61" s="274"/>
      <c r="F61" s="271"/>
      <c r="G61" s="277"/>
      <c r="H61" s="268"/>
      <c r="I61" s="279"/>
      <c r="J61" s="281"/>
      <c r="K61" s="213"/>
      <c r="L61" s="213"/>
      <c r="M61" s="281"/>
      <c r="N61" s="292"/>
      <c r="O61" s="292"/>
      <c r="P61" s="243"/>
      <c r="Q61" s="213"/>
      <c r="R61" s="230"/>
      <c r="S61" s="37" t="s">
        <v>128</v>
      </c>
      <c r="T61" s="87"/>
      <c r="U61" s="88"/>
      <c r="V61" s="88"/>
      <c r="W61" s="88"/>
      <c r="X61" s="88"/>
      <c r="Y61" s="88"/>
      <c r="Z61" s="38"/>
      <c r="AA61" s="92">
        <f t="shared" si="4"/>
        <v>0</v>
      </c>
      <c r="AB61" s="92">
        <f t="shared" si="3"/>
        <v>0</v>
      </c>
      <c r="AC61" s="333"/>
      <c r="AD61" s="289"/>
      <c r="AE61" s="289"/>
      <c r="AF61" s="292"/>
      <c r="AG61" s="292"/>
      <c r="AH61" s="238"/>
      <c r="AI61" s="238"/>
      <c r="AJ61" s="221"/>
      <c r="AK61" s="221"/>
      <c r="AL61" s="221"/>
      <c r="AM61" s="301"/>
      <c r="AN61" s="301"/>
      <c r="AO61" s="301"/>
      <c r="AP61" s="301"/>
      <c r="AQ61" s="305"/>
      <c r="AR61" s="247"/>
    </row>
    <row r="62" spans="1:44" s="86" customFormat="1" ht="17.100000000000001" customHeight="1">
      <c r="A62" s="322"/>
      <c r="B62" s="271"/>
      <c r="C62" s="325"/>
      <c r="D62" s="271"/>
      <c r="E62" s="274"/>
      <c r="F62" s="271"/>
      <c r="G62" s="277"/>
      <c r="H62" s="268"/>
      <c r="I62" s="279"/>
      <c r="J62" s="281"/>
      <c r="K62" s="213"/>
      <c r="L62" s="213"/>
      <c r="M62" s="281"/>
      <c r="N62" s="292"/>
      <c r="O62" s="292"/>
      <c r="P62" s="243"/>
      <c r="Q62" s="213"/>
      <c r="R62" s="230"/>
      <c r="S62" s="37" t="s">
        <v>129</v>
      </c>
      <c r="T62" s="87"/>
      <c r="U62" s="88"/>
      <c r="V62" s="88"/>
      <c r="W62" s="88"/>
      <c r="X62" s="88"/>
      <c r="Y62" s="88"/>
      <c r="Z62" s="38"/>
      <c r="AA62" s="92">
        <f t="shared" si="4"/>
        <v>0</v>
      </c>
      <c r="AB62" s="92">
        <f t="shared" si="3"/>
        <v>0</v>
      </c>
      <c r="AC62" s="333"/>
      <c r="AD62" s="289"/>
      <c r="AE62" s="289"/>
      <c r="AF62" s="292"/>
      <c r="AG62" s="292"/>
      <c r="AH62" s="238"/>
      <c r="AI62" s="238"/>
      <c r="AJ62" s="221"/>
      <c r="AK62" s="221"/>
      <c r="AL62" s="221"/>
      <c r="AM62" s="301"/>
      <c r="AN62" s="301"/>
      <c r="AO62" s="301"/>
      <c r="AP62" s="301"/>
      <c r="AQ62" s="305"/>
      <c r="AR62" s="247"/>
    </row>
    <row r="63" spans="1:44" s="86" customFormat="1" ht="17.100000000000001" customHeight="1">
      <c r="A63" s="323"/>
      <c r="B63" s="272"/>
      <c r="C63" s="326"/>
      <c r="D63" s="272"/>
      <c r="E63" s="275"/>
      <c r="F63" s="272"/>
      <c r="G63" s="278"/>
      <c r="H63" s="269"/>
      <c r="I63" s="280"/>
      <c r="J63" s="282"/>
      <c r="K63" s="233"/>
      <c r="L63" s="233"/>
      <c r="M63" s="282"/>
      <c r="N63" s="293"/>
      <c r="O63" s="293"/>
      <c r="P63" s="285"/>
      <c r="Q63" s="233"/>
      <c r="R63" s="232"/>
      <c r="S63" s="39" t="s">
        <v>130</v>
      </c>
      <c r="T63" s="89"/>
      <c r="U63" s="90"/>
      <c r="V63" s="90"/>
      <c r="W63" s="90"/>
      <c r="X63" s="90"/>
      <c r="Y63" s="90"/>
      <c r="Z63" s="40"/>
      <c r="AA63" s="93">
        <f t="shared" si="4"/>
        <v>0</v>
      </c>
      <c r="AB63" s="93">
        <f t="shared" si="3"/>
        <v>0</v>
      </c>
      <c r="AC63" s="334"/>
      <c r="AD63" s="290"/>
      <c r="AE63" s="290"/>
      <c r="AF63" s="293"/>
      <c r="AG63" s="293"/>
      <c r="AH63" s="239"/>
      <c r="AI63" s="239"/>
      <c r="AJ63" s="222"/>
      <c r="AK63" s="222"/>
      <c r="AL63" s="222"/>
      <c r="AM63" s="309"/>
      <c r="AN63" s="309"/>
      <c r="AO63" s="309"/>
      <c r="AP63" s="309"/>
      <c r="AQ63" s="327"/>
      <c r="AR63" s="248"/>
    </row>
    <row r="64" spans="1:44" s="86" customFormat="1" ht="19.5" customHeight="1">
      <c r="A64" s="315" t="str">
        <f>IF(E64&lt;&gt;"",'Información General'!$D$14&amp;"_"&amp;+$A$1+4,"")</f>
        <v/>
      </c>
      <c r="B64" s="258"/>
      <c r="C64" s="318"/>
      <c r="D64" s="258"/>
      <c r="E64" s="261"/>
      <c r="F64" s="258"/>
      <c r="G64" s="264"/>
      <c r="H64" s="267"/>
      <c r="I64" s="283"/>
      <c r="J64" s="267"/>
      <c r="K64" s="212"/>
      <c r="L64" s="212"/>
      <c r="M64" s="267"/>
      <c r="N64" s="214"/>
      <c r="O64" s="214"/>
      <c r="P64" s="223" t="str">
        <f>IF(AND(N64&lt;&gt;"",O64&lt;&gt;""),IF(AND(N64&gt;5,O64&gt;5),"I",IF(AND(N64&lt;=5,O64&gt;5),"II",IF(AND(N64&gt;5,O64&lt;=5),"IV",IF(AND(N64&lt;=5,O64&lt;=5),"III")))),"")</f>
        <v/>
      </c>
      <c r="Q64" s="212"/>
      <c r="R64" s="229">
        <f>IF(Q64="SI",1,IF(Q64="NO",3,0))</f>
        <v>0</v>
      </c>
      <c r="S64" s="35" t="s">
        <v>131</v>
      </c>
      <c r="T64" s="84"/>
      <c r="U64" s="85"/>
      <c r="V64" s="85"/>
      <c r="W64" s="85"/>
      <c r="X64" s="85"/>
      <c r="Y64" s="85"/>
      <c r="Z64" s="36"/>
      <c r="AA64" s="91">
        <f>IF(Z64="Suficiente",1,0)</f>
        <v>0</v>
      </c>
      <c r="AB64" s="91">
        <f>IF(Z64="Deficiente",1,0)</f>
        <v>0</v>
      </c>
      <c r="AC64" s="226" t="str">
        <f>IF(SUM(R64:R88)&gt;=1,IF((SUM(R64:R88)/COUNTA(Q64:Q88))=1,IF(SUM(AA64:AA88)&gt;=1,IF(SUM(AA64:AA88)/(SUM(AA64:AA88)+SUM(AB64:AB88))=100%,"SI","NO"),"NO"),"NO"),"")</f>
        <v/>
      </c>
      <c r="AD64" s="328" t="str">
        <f>IF($N64=1,"b","")</f>
        <v/>
      </c>
      <c r="AE64" s="328" t="str">
        <f>IF($O64=1,"b","")</f>
        <v/>
      </c>
      <c r="AF64" s="214"/>
      <c r="AG64" s="214"/>
      <c r="AH64" s="240">
        <f>IF(OR($AD64="b",$AE64="b"),2,0)</f>
        <v>0</v>
      </c>
      <c r="AI64" s="240">
        <f>IF(AND($N64=1,$AF64=1,$O64=1,$AG64=1),1,0)</f>
        <v>0</v>
      </c>
      <c r="AJ64" s="217">
        <f>IF(AF64&lt;&gt;"",IF(AI64=1,1,IF(OR($AF64&gt;$N64,AND($AC64="SI",$AF64=$N64),AND($AC64="NO",$AF64&lt;&gt;$N64)),0,1)),0)</f>
        <v>0</v>
      </c>
      <c r="AK64" s="217">
        <f>IF(AG64&lt;&gt;"",IF(AI64=1,1,IF(OR(AG64&gt;O64,AND(AC64="SI",AG64=O64),AND(AC64="NO",AG64&lt;&gt;O64)),0,1)),0)</f>
        <v>0</v>
      </c>
      <c r="AL64" s="217">
        <f>IF(AC64&lt;&gt;"",(+AI64+AJ64+AK64),0)</f>
        <v>0</v>
      </c>
      <c r="AM64" s="335" t="str">
        <f>IF($AL64&gt;=2,IF(AND($AF64="",$AG64=""),"",IF(AND($AF64&gt;5,$AG64&gt;5),"I","")),"")</f>
        <v/>
      </c>
      <c r="AN64" s="335" t="str">
        <f>IF($AL64&gt;=2,IF(AND($AF64="",$AG64=""),"",IF(AND($AF64&lt;6,$AG64&gt;5),"II","")),"")</f>
        <v/>
      </c>
      <c r="AO64" s="335" t="str">
        <f>IF($AL64&gt;=2,IF(AND($AF64="",$AG64=""),"",IF(AND($AF64&lt;6,$AG64&lt;6),"III","")),"")</f>
        <v/>
      </c>
      <c r="AP64" s="335" t="str">
        <f>IF($AL64&gt;=2,IF(AND($AF64="",$AG64=""),"",IF(AND($AF64&gt;5,$AG64&lt;6),"IV","")),"")</f>
        <v/>
      </c>
      <c r="AQ64" s="329"/>
      <c r="AR64" s="338"/>
    </row>
    <row r="65" spans="1:44" s="86" customFormat="1" ht="51" customHeight="1">
      <c r="A65" s="316"/>
      <c r="B65" s="259"/>
      <c r="C65" s="319"/>
      <c r="D65" s="259"/>
      <c r="E65" s="262"/>
      <c r="F65" s="259"/>
      <c r="G65" s="265"/>
      <c r="H65" s="268"/>
      <c r="I65" s="284"/>
      <c r="J65" s="268"/>
      <c r="K65" s="210"/>
      <c r="L65" s="210"/>
      <c r="M65" s="268"/>
      <c r="N65" s="215"/>
      <c r="O65" s="215"/>
      <c r="P65" s="224"/>
      <c r="Q65" s="210"/>
      <c r="R65" s="230"/>
      <c r="S65" s="37" t="s">
        <v>132</v>
      </c>
      <c r="T65" s="87"/>
      <c r="U65" s="88"/>
      <c r="V65" s="88"/>
      <c r="W65" s="88"/>
      <c r="X65" s="88"/>
      <c r="Y65" s="88"/>
      <c r="Z65" s="38"/>
      <c r="AA65" s="92">
        <f t="shared" si="4"/>
        <v>0</v>
      </c>
      <c r="AB65" s="92">
        <f t="shared" ref="AB65:AB88" si="5">IF(Z65="Deficiente",1,0)</f>
        <v>0</v>
      </c>
      <c r="AC65" s="227"/>
      <c r="AD65" s="289"/>
      <c r="AE65" s="289"/>
      <c r="AF65" s="215"/>
      <c r="AG65" s="215"/>
      <c r="AH65" s="238"/>
      <c r="AI65" s="238"/>
      <c r="AJ65" s="218"/>
      <c r="AK65" s="218"/>
      <c r="AL65" s="218"/>
      <c r="AM65" s="301"/>
      <c r="AN65" s="301"/>
      <c r="AO65" s="301"/>
      <c r="AP65" s="301"/>
      <c r="AQ65" s="330"/>
      <c r="AR65" s="247"/>
    </row>
    <row r="66" spans="1:44" s="86" customFormat="1" ht="17.100000000000001" customHeight="1">
      <c r="A66" s="316"/>
      <c r="B66" s="259"/>
      <c r="C66" s="319"/>
      <c r="D66" s="259"/>
      <c r="E66" s="262"/>
      <c r="F66" s="259"/>
      <c r="G66" s="265"/>
      <c r="H66" s="268"/>
      <c r="I66" s="284"/>
      <c r="J66" s="268"/>
      <c r="K66" s="210"/>
      <c r="L66" s="210"/>
      <c r="M66" s="268"/>
      <c r="N66" s="215"/>
      <c r="O66" s="215"/>
      <c r="P66" s="224"/>
      <c r="Q66" s="210"/>
      <c r="R66" s="230"/>
      <c r="S66" s="37" t="s">
        <v>133</v>
      </c>
      <c r="T66" s="87"/>
      <c r="U66" s="88"/>
      <c r="V66" s="88"/>
      <c r="W66" s="88"/>
      <c r="X66" s="88"/>
      <c r="Y66" s="88"/>
      <c r="Z66" s="38"/>
      <c r="AA66" s="92">
        <f t="shared" si="4"/>
        <v>0</v>
      </c>
      <c r="AB66" s="92">
        <f t="shared" si="5"/>
        <v>0</v>
      </c>
      <c r="AC66" s="227"/>
      <c r="AD66" s="289"/>
      <c r="AE66" s="289"/>
      <c r="AF66" s="215"/>
      <c r="AG66" s="215"/>
      <c r="AH66" s="238"/>
      <c r="AI66" s="238"/>
      <c r="AJ66" s="218"/>
      <c r="AK66" s="218"/>
      <c r="AL66" s="218"/>
      <c r="AM66" s="301"/>
      <c r="AN66" s="301"/>
      <c r="AO66" s="301"/>
      <c r="AP66" s="301"/>
      <c r="AQ66" s="330"/>
      <c r="AR66" s="247"/>
    </row>
    <row r="67" spans="1:44" s="86" customFormat="1" ht="17.100000000000001" customHeight="1">
      <c r="A67" s="316"/>
      <c r="B67" s="259"/>
      <c r="C67" s="319"/>
      <c r="D67" s="259"/>
      <c r="E67" s="262"/>
      <c r="F67" s="259"/>
      <c r="G67" s="265"/>
      <c r="H67" s="268"/>
      <c r="I67" s="284"/>
      <c r="J67" s="268"/>
      <c r="K67" s="210"/>
      <c r="L67" s="210"/>
      <c r="M67" s="268"/>
      <c r="N67" s="215"/>
      <c r="O67" s="215"/>
      <c r="P67" s="224"/>
      <c r="Q67" s="210"/>
      <c r="R67" s="230"/>
      <c r="S67" s="37" t="s">
        <v>134</v>
      </c>
      <c r="T67" s="87"/>
      <c r="U67" s="88"/>
      <c r="V67" s="88"/>
      <c r="W67" s="88"/>
      <c r="X67" s="88"/>
      <c r="Y67" s="88"/>
      <c r="Z67" s="38"/>
      <c r="AA67" s="92">
        <f t="shared" si="4"/>
        <v>0</v>
      </c>
      <c r="AB67" s="92">
        <f t="shared" si="5"/>
        <v>0</v>
      </c>
      <c r="AC67" s="227"/>
      <c r="AD67" s="289"/>
      <c r="AE67" s="289"/>
      <c r="AF67" s="215"/>
      <c r="AG67" s="215"/>
      <c r="AH67" s="238"/>
      <c r="AI67" s="238"/>
      <c r="AJ67" s="218"/>
      <c r="AK67" s="218"/>
      <c r="AL67" s="218"/>
      <c r="AM67" s="301"/>
      <c r="AN67" s="301"/>
      <c r="AO67" s="301"/>
      <c r="AP67" s="301"/>
      <c r="AQ67" s="330"/>
      <c r="AR67" s="247"/>
    </row>
    <row r="68" spans="1:44" s="86" customFormat="1" ht="17.100000000000001" customHeight="1">
      <c r="A68" s="316"/>
      <c r="B68" s="259"/>
      <c r="C68" s="319"/>
      <c r="D68" s="259"/>
      <c r="E68" s="262"/>
      <c r="F68" s="259"/>
      <c r="G68" s="265"/>
      <c r="H68" s="268"/>
      <c r="I68" s="284"/>
      <c r="J68" s="268"/>
      <c r="K68" s="210"/>
      <c r="L68" s="210"/>
      <c r="M68" s="268"/>
      <c r="N68" s="215"/>
      <c r="O68" s="215"/>
      <c r="P68" s="224"/>
      <c r="Q68" s="210"/>
      <c r="R68" s="230"/>
      <c r="S68" s="37" t="s">
        <v>135</v>
      </c>
      <c r="T68" s="87"/>
      <c r="U68" s="88"/>
      <c r="V68" s="88"/>
      <c r="W68" s="88"/>
      <c r="X68" s="88"/>
      <c r="Y68" s="88"/>
      <c r="Z68" s="38"/>
      <c r="AA68" s="92">
        <f t="shared" si="4"/>
        <v>0</v>
      </c>
      <c r="AB68" s="92">
        <f t="shared" si="5"/>
        <v>0</v>
      </c>
      <c r="AC68" s="227"/>
      <c r="AD68" s="289"/>
      <c r="AE68" s="289"/>
      <c r="AF68" s="215"/>
      <c r="AG68" s="215"/>
      <c r="AH68" s="238"/>
      <c r="AI68" s="238"/>
      <c r="AJ68" s="218"/>
      <c r="AK68" s="218"/>
      <c r="AL68" s="218"/>
      <c r="AM68" s="301"/>
      <c r="AN68" s="301"/>
      <c r="AO68" s="301"/>
      <c r="AP68" s="301"/>
      <c r="AQ68" s="330"/>
      <c r="AR68" s="247"/>
    </row>
    <row r="69" spans="1:44" s="86" customFormat="1" ht="17.100000000000001" customHeight="1">
      <c r="A69" s="316"/>
      <c r="B69" s="259"/>
      <c r="C69" s="319"/>
      <c r="D69" s="259"/>
      <c r="E69" s="262"/>
      <c r="F69" s="259"/>
      <c r="G69" s="265"/>
      <c r="H69" s="268"/>
      <c r="I69" s="284"/>
      <c r="J69" s="268"/>
      <c r="K69" s="210"/>
      <c r="L69" s="210"/>
      <c r="M69" s="268"/>
      <c r="N69" s="215"/>
      <c r="O69" s="215"/>
      <c r="P69" s="224"/>
      <c r="Q69" s="210"/>
      <c r="R69" s="231">
        <f>IF(Q69="SI",1,IF(Q69="NO",3,0))</f>
        <v>0</v>
      </c>
      <c r="S69" s="37" t="s">
        <v>136</v>
      </c>
      <c r="T69" s="87"/>
      <c r="U69" s="88"/>
      <c r="V69" s="88"/>
      <c r="W69" s="88"/>
      <c r="X69" s="88"/>
      <c r="Y69" s="88"/>
      <c r="Z69" s="38"/>
      <c r="AA69" s="92">
        <f t="shared" si="4"/>
        <v>0</v>
      </c>
      <c r="AB69" s="92">
        <f t="shared" si="5"/>
        <v>0</v>
      </c>
      <c r="AC69" s="227"/>
      <c r="AD69" s="289"/>
      <c r="AE69" s="289"/>
      <c r="AF69" s="215"/>
      <c r="AG69" s="215"/>
      <c r="AH69" s="238"/>
      <c r="AI69" s="238"/>
      <c r="AJ69" s="218"/>
      <c r="AK69" s="218"/>
      <c r="AL69" s="218"/>
      <c r="AM69" s="301"/>
      <c r="AN69" s="301"/>
      <c r="AO69" s="301"/>
      <c r="AP69" s="301"/>
      <c r="AQ69" s="330"/>
      <c r="AR69" s="246"/>
    </row>
    <row r="70" spans="1:44" s="86" customFormat="1" ht="17.100000000000001" customHeight="1">
      <c r="A70" s="316"/>
      <c r="B70" s="259"/>
      <c r="C70" s="319"/>
      <c r="D70" s="259"/>
      <c r="E70" s="262"/>
      <c r="F70" s="259"/>
      <c r="G70" s="265"/>
      <c r="H70" s="268"/>
      <c r="I70" s="284"/>
      <c r="J70" s="268"/>
      <c r="K70" s="210"/>
      <c r="L70" s="210"/>
      <c r="M70" s="268"/>
      <c r="N70" s="215"/>
      <c r="O70" s="215"/>
      <c r="P70" s="224"/>
      <c r="Q70" s="210"/>
      <c r="R70" s="230"/>
      <c r="S70" s="37" t="s">
        <v>137</v>
      </c>
      <c r="T70" s="87"/>
      <c r="U70" s="88"/>
      <c r="V70" s="88"/>
      <c r="W70" s="88"/>
      <c r="X70" s="88"/>
      <c r="Y70" s="88"/>
      <c r="Z70" s="38"/>
      <c r="AA70" s="92">
        <f t="shared" si="4"/>
        <v>0</v>
      </c>
      <c r="AB70" s="92">
        <f t="shared" si="5"/>
        <v>0</v>
      </c>
      <c r="AC70" s="227"/>
      <c r="AD70" s="289"/>
      <c r="AE70" s="289"/>
      <c r="AF70" s="215"/>
      <c r="AG70" s="215"/>
      <c r="AH70" s="238"/>
      <c r="AI70" s="238"/>
      <c r="AJ70" s="218"/>
      <c r="AK70" s="218"/>
      <c r="AL70" s="218"/>
      <c r="AM70" s="301"/>
      <c r="AN70" s="301"/>
      <c r="AO70" s="301"/>
      <c r="AP70" s="301"/>
      <c r="AQ70" s="330"/>
      <c r="AR70" s="247"/>
    </row>
    <row r="71" spans="1:44" s="86" customFormat="1" ht="17.100000000000001" customHeight="1">
      <c r="A71" s="316"/>
      <c r="B71" s="259"/>
      <c r="C71" s="319"/>
      <c r="D71" s="259"/>
      <c r="E71" s="262"/>
      <c r="F71" s="259"/>
      <c r="G71" s="265"/>
      <c r="H71" s="268"/>
      <c r="I71" s="284"/>
      <c r="J71" s="268"/>
      <c r="K71" s="210"/>
      <c r="L71" s="210"/>
      <c r="M71" s="268"/>
      <c r="N71" s="215"/>
      <c r="O71" s="215"/>
      <c r="P71" s="224"/>
      <c r="Q71" s="210"/>
      <c r="R71" s="230"/>
      <c r="S71" s="37" t="s">
        <v>138</v>
      </c>
      <c r="T71" s="87"/>
      <c r="U71" s="88"/>
      <c r="V71" s="88"/>
      <c r="W71" s="88"/>
      <c r="X71" s="88"/>
      <c r="Y71" s="88"/>
      <c r="Z71" s="38"/>
      <c r="AA71" s="92">
        <f t="shared" si="4"/>
        <v>0</v>
      </c>
      <c r="AB71" s="92">
        <f t="shared" si="5"/>
        <v>0</v>
      </c>
      <c r="AC71" s="227"/>
      <c r="AD71" s="289"/>
      <c r="AE71" s="289"/>
      <c r="AF71" s="215"/>
      <c r="AG71" s="215"/>
      <c r="AH71" s="238"/>
      <c r="AI71" s="238"/>
      <c r="AJ71" s="218"/>
      <c r="AK71" s="218"/>
      <c r="AL71" s="218"/>
      <c r="AM71" s="301"/>
      <c r="AN71" s="301"/>
      <c r="AO71" s="301"/>
      <c r="AP71" s="301"/>
      <c r="AQ71" s="330"/>
      <c r="AR71" s="247"/>
    </row>
    <row r="72" spans="1:44" s="86" customFormat="1" ht="17.100000000000001" customHeight="1">
      <c r="A72" s="316"/>
      <c r="B72" s="259"/>
      <c r="C72" s="319"/>
      <c r="D72" s="259"/>
      <c r="E72" s="262"/>
      <c r="F72" s="259"/>
      <c r="G72" s="265"/>
      <c r="H72" s="268"/>
      <c r="I72" s="284"/>
      <c r="J72" s="268"/>
      <c r="K72" s="210"/>
      <c r="L72" s="210"/>
      <c r="M72" s="268"/>
      <c r="N72" s="215"/>
      <c r="O72" s="215"/>
      <c r="P72" s="224"/>
      <c r="Q72" s="210"/>
      <c r="R72" s="230"/>
      <c r="S72" s="37" t="s">
        <v>139</v>
      </c>
      <c r="T72" s="87"/>
      <c r="U72" s="88"/>
      <c r="V72" s="88"/>
      <c r="W72" s="88"/>
      <c r="X72" s="88"/>
      <c r="Y72" s="88"/>
      <c r="Z72" s="38"/>
      <c r="AA72" s="92">
        <f t="shared" si="4"/>
        <v>0</v>
      </c>
      <c r="AB72" s="92">
        <f t="shared" si="5"/>
        <v>0</v>
      </c>
      <c r="AC72" s="227"/>
      <c r="AD72" s="289"/>
      <c r="AE72" s="289"/>
      <c r="AF72" s="215"/>
      <c r="AG72" s="215"/>
      <c r="AH72" s="238"/>
      <c r="AI72" s="238"/>
      <c r="AJ72" s="218"/>
      <c r="AK72" s="218"/>
      <c r="AL72" s="218"/>
      <c r="AM72" s="301"/>
      <c r="AN72" s="301"/>
      <c r="AO72" s="301"/>
      <c r="AP72" s="301"/>
      <c r="AQ72" s="330"/>
      <c r="AR72" s="247"/>
    </row>
    <row r="73" spans="1:44" s="86" customFormat="1" ht="17.100000000000001" customHeight="1">
      <c r="A73" s="316"/>
      <c r="B73" s="259"/>
      <c r="C73" s="319"/>
      <c r="D73" s="259"/>
      <c r="E73" s="262"/>
      <c r="F73" s="259"/>
      <c r="G73" s="265"/>
      <c r="H73" s="268"/>
      <c r="I73" s="284"/>
      <c r="J73" s="268"/>
      <c r="K73" s="210"/>
      <c r="L73" s="210"/>
      <c r="M73" s="268"/>
      <c r="N73" s="215"/>
      <c r="O73" s="215"/>
      <c r="P73" s="224"/>
      <c r="Q73" s="210"/>
      <c r="R73" s="230"/>
      <c r="S73" s="37" t="s">
        <v>140</v>
      </c>
      <c r="T73" s="87"/>
      <c r="U73" s="88"/>
      <c r="V73" s="88"/>
      <c r="W73" s="88"/>
      <c r="X73" s="88"/>
      <c r="Y73" s="88"/>
      <c r="Z73" s="38"/>
      <c r="AA73" s="92">
        <f t="shared" si="4"/>
        <v>0</v>
      </c>
      <c r="AB73" s="92">
        <f t="shared" si="5"/>
        <v>0</v>
      </c>
      <c r="AC73" s="227"/>
      <c r="AD73" s="289"/>
      <c r="AE73" s="289"/>
      <c r="AF73" s="215"/>
      <c r="AG73" s="215"/>
      <c r="AH73" s="238"/>
      <c r="AI73" s="238"/>
      <c r="AJ73" s="218"/>
      <c r="AK73" s="218"/>
      <c r="AL73" s="218"/>
      <c r="AM73" s="301"/>
      <c r="AN73" s="301"/>
      <c r="AO73" s="301"/>
      <c r="AP73" s="301"/>
      <c r="AQ73" s="330"/>
      <c r="AR73" s="247"/>
    </row>
    <row r="74" spans="1:44" s="86" customFormat="1" ht="17.100000000000001" customHeight="1">
      <c r="A74" s="316"/>
      <c r="B74" s="259"/>
      <c r="C74" s="319"/>
      <c r="D74" s="259"/>
      <c r="E74" s="262"/>
      <c r="F74" s="259"/>
      <c r="G74" s="265"/>
      <c r="H74" s="268"/>
      <c r="I74" s="284"/>
      <c r="J74" s="268"/>
      <c r="K74" s="210"/>
      <c r="L74" s="210"/>
      <c r="M74" s="268"/>
      <c r="N74" s="215"/>
      <c r="O74" s="215"/>
      <c r="P74" s="224"/>
      <c r="Q74" s="210"/>
      <c r="R74" s="231">
        <f>IF(Q74="SI",1,IF(Q74="NO",3,0))</f>
        <v>0</v>
      </c>
      <c r="S74" s="37" t="s">
        <v>141</v>
      </c>
      <c r="T74" s="87"/>
      <c r="U74" s="88"/>
      <c r="V74" s="88"/>
      <c r="W74" s="88"/>
      <c r="X74" s="88"/>
      <c r="Y74" s="88"/>
      <c r="Z74" s="38"/>
      <c r="AA74" s="92">
        <f t="shared" si="4"/>
        <v>0</v>
      </c>
      <c r="AB74" s="92">
        <f t="shared" si="5"/>
        <v>0</v>
      </c>
      <c r="AC74" s="227"/>
      <c r="AD74" s="289"/>
      <c r="AE74" s="289"/>
      <c r="AF74" s="215"/>
      <c r="AG74" s="215"/>
      <c r="AH74" s="238"/>
      <c r="AI74" s="238"/>
      <c r="AJ74" s="218"/>
      <c r="AK74" s="218"/>
      <c r="AL74" s="218"/>
      <c r="AM74" s="301"/>
      <c r="AN74" s="301"/>
      <c r="AO74" s="301"/>
      <c r="AP74" s="301"/>
      <c r="AQ74" s="330"/>
      <c r="AR74" s="246"/>
    </row>
    <row r="75" spans="1:44" s="86" customFormat="1" ht="17.100000000000001" customHeight="1">
      <c r="A75" s="316"/>
      <c r="B75" s="259"/>
      <c r="C75" s="319"/>
      <c r="D75" s="259"/>
      <c r="E75" s="262"/>
      <c r="F75" s="259"/>
      <c r="G75" s="265"/>
      <c r="H75" s="268"/>
      <c r="I75" s="284"/>
      <c r="J75" s="268"/>
      <c r="K75" s="210"/>
      <c r="L75" s="210"/>
      <c r="M75" s="268"/>
      <c r="N75" s="215"/>
      <c r="O75" s="215"/>
      <c r="P75" s="224"/>
      <c r="Q75" s="210"/>
      <c r="R75" s="230"/>
      <c r="S75" s="37" t="s">
        <v>142</v>
      </c>
      <c r="T75" s="87"/>
      <c r="U75" s="88"/>
      <c r="V75" s="88"/>
      <c r="W75" s="88"/>
      <c r="X75" s="88"/>
      <c r="Y75" s="88"/>
      <c r="Z75" s="38"/>
      <c r="AA75" s="92">
        <f t="shared" si="4"/>
        <v>0</v>
      </c>
      <c r="AB75" s="92">
        <f t="shared" si="5"/>
        <v>0</v>
      </c>
      <c r="AC75" s="227"/>
      <c r="AD75" s="289"/>
      <c r="AE75" s="289"/>
      <c r="AF75" s="215"/>
      <c r="AG75" s="215"/>
      <c r="AH75" s="238"/>
      <c r="AI75" s="238"/>
      <c r="AJ75" s="218"/>
      <c r="AK75" s="218"/>
      <c r="AL75" s="218"/>
      <c r="AM75" s="301"/>
      <c r="AN75" s="301"/>
      <c r="AO75" s="301"/>
      <c r="AP75" s="301"/>
      <c r="AQ75" s="330"/>
      <c r="AR75" s="247"/>
    </row>
    <row r="76" spans="1:44" s="86" customFormat="1" ht="17.100000000000001" customHeight="1">
      <c r="A76" s="316"/>
      <c r="B76" s="259"/>
      <c r="C76" s="319"/>
      <c r="D76" s="259"/>
      <c r="E76" s="262"/>
      <c r="F76" s="259"/>
      <c r="G76" s="265"/>
      <c r="H76" s="268"/>
      <c r="I76" s="284"/>
      <c r="J76" s="268"/>
      <c r="K76" s="210"/>
      <c r="L76" s="210"/>
      <c r="M76" s="268"/>
      <c r="N76" s="215"/>
      <c r="O76" s="215"/>
      <c r="P76" s="224"/>
      <c r="Q76" s="210"/>
      <c r="R76" s="230"/>
      <c r="S76" s="37" t="s">
        <v>143</v>
      </c>
      <c r="T76" s="87"/>
      <c r="U76" s="88"/>
      <c r="V76" s="88"/>
      <c r="W76" s="88"/>
      <c r="X76" s="88"/>
      <c r="Y76" s="88"/>
      <c r="Z76" s="38"/>
      <c r="AA76" s="92">
        <f t="shared" si="4"/>
        <v>0</v>
      </c>
      <c r="AB76" s="92">
        <f t="shared" si="5"/>
        <v>0</v>
      </c>
      <c r="AC76" s="227"/>
      <c r="AD76" s="289"/>
      <c r="AE76" s="289"/>
      <c r="AF76" s="215"/>
      <c r="AG76" s="215"/>
      <c r="AH76" s="238"/>
      <c r="AI76" s="238"/>
      <c r="AJ76" s="218"/>
      <c r="AK76" s="218"/>
      <c r="AL76" s="218"/>
      <c r="AM76" s="301"/>
      <c r="AN76" s="301"/>
      <c r="AO76" s="301"/>
      <c r="AP76" s="301"/>
      <c r="AQ76" s="330"/>
      <c r="AR76" s="247"/>
    </row>
    <row r="77" spans="1:44" s="86" customFormat="1" ht="17.100000000000001" customHeight="1">
      <c r="A77" s="316"/>
      <c r="B77" s="259"/>
      <c r="C77" s="319"/>
      <c r="D77" s="259"/>
      <c r="E77" s="262"/>
      <c r="F77" s="259"/>
      <c r="G77" s="265"/>
      <c r="H77" s="268"/>
      <c r="I77" s="284"/>
      <c r="J77" s="268"/>
      <c r="K77" s="210"/>
      <c r="L77" s="210"/>
      <c r="M77" s="268"/>
      <c r="N77" s="215"/>
      <c r="O77" s="215"/>
      <c r="P77" s="224"/>
      <c r="Q77" s="210"/>
      <c r="R77" s="230"/>
      <c r="S77" s="37" t="s">
        <v>144</v>
      </c>
      <c r="T77" s="87"/>
      <c r="U77" s="88"/>
      <c r="V77" s="88"/>
      <c r="W77" s="88"/>
      <c r="X77" s="88"/>
      <c r="Y77" s="88"/>
      <c r="Z77" s="38"/>
      <c r="AA77" s="92">
        <f t="shared" si="4"/>
        <v>0</v>
      </c>
      <c r="AB77" s="92">
        <f t="shared" si="5"/>
        <v>0</v>
      </c>
      <c r="AC77" s="227"/>
      <c r="AD77" s="289"/>
      <c r="AE77" s="289"/>
      <c r="AF77" s="215"/>
      <c r="AG77" s="215"/>
      <c r="AH77" s="238"/>
      <c r="AI77" s="238"/>
      <c r="AJ77" s="218"/>
      <c r="AK77" s="218"/>
      <c r="AL77" s="218"/>
      <c r="AM77" s="301"/>
      <c r="AN77" s="301"/>
      <c r="AO77" s="301"/>
      <c r="AP77" s="301"/>
      <c r="AQ77" s="330"/>
      <c r="AR77" s="247"/>
    </row>
    <row r="78" spans="1:44" s="86" customFormat="1" ht="17.100000000000001" customHeight="1">
      <c r="A78" s="316"/>
      <c r="B78" s="259"/>
      <c r="C78" s="319"/>
      <c r="D78" s="259"/>
      <c r="E78" s="262"/>
      <c r="F78" s="259"/>
      <c r="G78" s="265"/>
      <c r="H78" s="268"/>
      <c r="I78" s="284"/>
      <c r="J78" s="268"/>
      <c r="K78" s="210"/>
      <c r="L78" s="210"/>
      <c r="M78" s="268"/>
      <c r="N78" s="215"/>
      <c r="O78" s="215"/>
      <c r="P78" s="224"/>
      <c r="Q78" s="210"/>
      <c r="R78" s="230"/>
      <c r="S78" s="37" t="s">
        <v>145</v>
      </c>
      <c r="T78" s="87"/>
      <c r="U78" s="88"/>
      <c r="V78" s="88"/>
      <c r="W78" s="88"/>
      <c r="X78" s="88"/>
      <c r="Y78" s="88"/>
      <c r="Z78" s="38"/>
      <c r="AA78" s="92">
        <f t="shared" si="4"/>
        <v>0</v>
      </c>
      <c r="AB78" s="92">
        <f t="shared" si="5"/>
        <v>0</v>
      </c>
      <c r="AC78" s="227"/>
      <c r="AD78" s="289"/>
      <c r="AE78" s="289"/>
      <c r="AF78" s="215"/>
      <c r="AG78" s="215"/>
      <c r="AH78" s="238"/>
      <c r="AI78" s="238"/>
      <c r="AJ78" s="218"/>
      <c r="AK78" s="218"/>
      <c r="AL78" s="218"/>
      <c r="AM78" s="301"/>
      <c r="AN78" s="301"/>
      <c r="AO78" s="301"/>
      <c r="AP78" s="301"/>
      <c r="AQ78" s="330"/>
      <c r="AR78" s="247"/>
    </row>
    <row r="79" spans="1:44" s="86" customFormat="1" ht="17.100000000000001" customHeight="1">
      <c r="A79" s="316"/>
      <c r="B79" s="259"/>
      <c r="C79" s="319"/>
      <c r="D79" s="259"/>
      <c r="E79" s="262"/>
      <c r="F79" s="259"/>
      <c r="G79" s="265"/>
      <c r="H79" s="268"/>
      <c r="I79" s="284"/>
      <c r="J79" s="268"/>
      <c r="K79" s="210"/>
      <c r="L79" s="210"/>
      <c r="M79" s="268"/>
      <c r="N79" s="215"/>
      <c r="O79" s="215"/>
      <c r="P79" s="224"/>
      <c r="Q79" s="210"/>
      <c r="R79" s="231">
        <f>IF(Q79="SI",1,IF(Q79="NO",3,0))</f>
        <v>0</v>
      </c>
      <c r="S79" s="37" t="s">
        <v>146</v>
      </c>
      <c r="T79" s="87"/>
      <c r="U79" s="88"/>
      <c r="V79" s="88"/>
      <c r="W79" s="88"/>
      <c r="X79" s="88"/>
      <c r="Y79" s="88"/>
      <c r="Z79" s="38"/>
      <c r="AA79" s="92">
        <f t="shared" si="4"/>
        <v>0</v>
      </c>
      <c r="AB79" s="92">
        <f t="shared" si="5"/>
        <v>0</v>
      </c>
      <c r="AC79" s="227"/>
      <c r="AD79" s="289"/>
      <c r="AE79" s="289"/>
      <c r="AF79" s="215"/>
      <c r="AG79" s="215"/>
      <c r="AH79" s="238"/>
      <c r="AI79" s="238"/>
      <c r="AJ79" s="218"/>
      <c r="AK79" s="218"/>
      <c r="AL79" s="218"/>
      <c r="AM79" s="301"/>
      <c r="AN79" s="301"/>
      <c r="AO79" s="301"/>
      <c r="AP79" s="301"/>
      <c r="AQ79" s="330"/>
      <c r="AR79" s="246"/>
    </row>
    <row r="80" spans="1:44" s="86" customFormat="1" ht="17.100000000000001" customHeight="1">
      <c r="A80" s="316"/>
      <c r="B80" s="259"/>
      <c r="C80" s="319"/>
      <c r="D80" s="259"/>
      <c r="E80" s="262"/>
      <c r="F80" s="259"/>
      <c r="G80" s="265"/>
      <c r="H80" s="268"/>
      <c r="I80" s="284"/>
      <c r="J80" s="268"/>
      <c r="K80" s="210"/>
      <c r="L80" s="210"/>
      <c r="M80" s="268"/>
      <c r="N80" s="215"/>
      <c r="O80" s="215"/>
      <c r="P80" s="224"/>
      <c r="Q80" s="210"/>
      <c r="R80" s="230"/>
      <c r="S80" s="37" t="s">
        <v>147</v>
      </c>
      <c r="T80" s="87"/>
      <c r="U80" s="88"/>
      <c r="V80" s="88"/>
      <c r="W80" s="88"/>
      <c r="X80" s="88"/>
      <c r="Y80" s="88"/>
      <c r="Z80" s="38"/>
      <c r="AA80" s="92">
        <f t="shared" si="4"/>
        <v>0</v>
      </c>
      <c r="AB80" s="92">
        <f t="shared" si="5"/>
        <v>0</v>
      </c>
      <c r="AC80" s="227"/>
      <c r="AD80" s="289"/>
      <c r="AE80" s="289"/>
      <c r="AF80" s="215"/>
      <c r="AG80" s="215"/>
      <c r="AH80" s="238"/>
      <c r="AI80" s="238"/>
      <c r="AJ80" s="218"/>
      <c r="AK80" s="218"/>
      <c r="AL80" s="218"/>
      <c r="AM80" s="301"/>
      <c r="AN80" s="301"/>
      <c r="AO80" s="301"/>
      <c r="AP80" s="301"/>
      <c r="AQ80" s="330"/>
      <c r="AR80" s="247"/>
    </row>
    <row r="81" spans="1:44" s="86" customFormat="1" ht="17.100000000000001" customHeight="1">
      <c r="A81" s="316"/>
      <c r="B81" s="259"/>
      <c r="C81" s="319"/>
      <c r="D81" s="259"/>
      <c r="E81" s="262"/>
      <c r="F81" s="259"/>
      <c r="G81" s="265"/>
      <c r="H81" s="268"/>
      <c r="I81" s="284"/>
      <c r="J81" s="268"/>
      <c r="K81" s="210"/>
      <c r="L81" s="210"/>
      <c r="M81" s="268"/>
      <c r="N81" s="215"/>
      <c r="O81" s="215"/>
      <c r="P81" s="224"/>
      <c r="Q81" s="210"/>
      <c r="R81" s="230"/>
      <c r="S81" s="37" t="s">
        <v>148</v>
      </c>
      <c r="T81" s="87"/>
      <c r="U81" s="88"/>
      <c r="V81" s="88"/>
      <c r="W81" s="88"/>
      <c r="X81" s="88"/>
      <c r="Y81" s="88"/>
      <c r="Z81" s="38"/>
      <c r="AA81" s="92">
        <f t="shared" si="4"/>
        <v>0</v>
      </c>
      <c r="AB81" s="92">
        <f t="shared" si="5"/>
        <v>0</v>
      </c>
      <c r="AC81" s="227"/>
      <c r="AD81" s="289"/>
      <c r="AE81" s="289"/>
      <c r="AF81" s="215"/>
      <c r="AG81" s="215"/>
      <c r="AH81" s="238"/>
      <c r="AI81" s="238"/>
      <c r="AJ81" s="218"/>
      <c r="AK81" s="218"/>
      <c r="AL81" s="218"/>
      <c r="AM81" s="301"/>
      <c r="AN81" s="301"/>
      <c r="AO81" s="301"/>
      <c r="AP81" s="301"/>
      <c r="AQ81" s="330"/>
      <c r="AR81" s="247"/>
    </row>
    <row r="82" spans="1:44" s="86" customFormat="1" ht="17.100000000000001" customHeight="1">
      <c r="A82" s="316"/>
      <c r="B82" s="259"/>
      <c r="C82" s="319"/>
      <c r="D82" s="259"/>
      <c r="E82" s="262"/>
      <c r="F82" s="259"/>
      <c r="G82" s="265"/>
      <c r="H82" s="268"/>
      <c r="I82" s="284"/>
      <c r="J82" s="268"/>
      <c r="K82" s="210"/>
      <c r="L82" s="210"/>
      <c r="M82" s="268"/>
      <c r="N82" s="215"/>
      <c r="O82" s="215"/>
      <c r="P82" s="224"/>
      <c r="Q82" s="210"/>
      <c r="R82" s="230"/>
      <c r="S82" s="37" t="s">
        <v>149</v>
      </c>
      <c r="T82" s="87"/>
      <c r="U82" s="88"/>
      <c r="V82" s="88"/>
      <c r="W82" s="88"/>
      <c r="X82" s="88"/>
      <c r="Y82" s="88"/>
      <c r="Z82" s="38"/>
      <c r="AA82" s="92">
        <f t="shared" si="4"/>
        <v>0</v>
      </c>
      <c r="AB82" s="92">
        <f t="shared" si="5"/>
        <v>0</v>
      </c>
      <c r="AC82" s="227"/>
      <c r="AD82" s="289"/>
      <c r="AE82" s="289"/>
      <c r="AF82" s="215"/>
      <c r="AG82" s="215"/>
      <c r="AH82" s="238"/>
      <c r="AI82" s="238"/>
      <c r="AJ82" s="218"/>
      <c r="AK82" s="218"/>
      <c r="AL82" s="218"/>
      <c r="AM82" s="301"/>
      <c r="AN82" s="301"/>
      <c r="AO82" s="301"/>
      <c r="AP82" s="301"/>
      <c r="AQ82" s="330"/>
      <c r="AR82" s="247"/>
    </row>
    <row r="83" spans="1:44" s="86" customFormat="1" ht="17.100000000000001" customHeight="1">
      <c r="A83" s="316"/>
      <c r="B83" s="259"/>
      <c r="C83" s="319"/>
      <c r="D83" s="259"/>
      <c r="E83" s="262"/>
      <c r="F83" s="259"/>
      <c r="G83" s="265"/>
      <c r="H83" s="268"/>
      <c r="I83" s="284"/>
      <c r="J83" s="268"/>
      <c r="K83" s="210"/>
      <c r="L83" s="210"/>
      <c r="M83" s="268"/>
      <c r="N83" s="215"/>
      <c r="O83" s="215"/>
      <c r="P83" s="224"/>
      <c r="Q83" s="210"/>
      <c r="R83" s="230"/>
      <c r="S83" s="37" t="s">
        <v>150</v>
      </c>
      <c r="T83" s="87"/>
      <c r="U83" s="88"/>
      <c r="V83" s="88"/>
      <c r="W83" s="88"/>
      <c r="X83" s="88"/>
      <c r="Y83" s="88"/>
      <c r="Z83" s="38"/>
      <c r="AA83" s="92">
        <f t="shared" si="4"/>
        <v>0</v>
      </c>
      <c r="AB83" s="92">
        <f t="shared" si="5"/>
        <v>0</v>
      </c>
      <c r="AC83" s="227"/>
      <c r="AD83" s="289"/>
      <c r="AE83" s="289"/>
      <c r="AF83" s="215"/>
      <c r="AG83" s="215"/>
      <c r="AH83" s="238"/>
      <c r="AI83" s="238"/>
      <c r="AJ83" s="218"/>
      <c r="AK83" s="218"/>
      <c r="AL83" s="218"/>
      <c r="AM83" s="301"/>
      <c r="AN83" s="301"/>
      <c r="AO83" s="301"/>
      <c r="AP83" s="301"/>
      <c r="AQ83" s="330"/>
      <c r="AR83" s="247"/>
    </row>
    <row r="84" spans="1:44" s="86" customFormat="1" ht="17.100000000000001" customHeight="1">
      <c r="A84" s="316"/>
      <c r="B84" s="259"/>
      <c r="C84" s="319"/>
      <c r="D84" s="259"/>
      <c r="E84" s="262"/>
      <c r="F84" s="259"/>
      <c r="G84" s="265"/>
      <c r="H84" s="268"/>
      <c r="I84" s="284"/>
      <c r="J84" s="268"/>
      <c r="K84" s="210"/>
      <c r="L84" s="210"/>
      <c r="M84" s="268"/>
      <c r="N84" s="215"/>
      <c r="O84" s="215"/>
      <c r="P84" s="224"/>
      <c r="Q84" s="210"/>
      <c r="R84" s="231">
        <f>IF(Q84="SI",1,IF(Q84="NO",3,0))</f>
        <v>0</v>
      </c>
      <c r="S84" s="37" t="s">
        <v>151</v>
      </c>
      <c r="T84" s="87"/>
      <c r="U84" s="88"/>
      <c r="V84" s="88"/>
      <c r="W84" s="88"/>
      <c r="X84" s="88"/>
      <c r="Y84" s="88"/>
      <c r="Z84" s="38"/>
      <c r="AA84" s="92">
        <f t="shared" si="4"/>
        <v>0</v>
      </c>
      <c r="AB84" s="92">
        <f t="shared" si="5"/>
        <v>0</v>
      </c>
      <c r="AC84" s="227"/>
      <c r="AD84" s="289"/>
      <c r="AE84" s="289"/>
      <c r="AF84" s="215"/>
      <c r="AG84" s="215"/>
      <c r="AH84" s="238"/>
      <c r="AI84" s="238"/>
      <c r="AJ84" s="218"/>
      <c r="AK84" s="218"/>
      <c r="AL84" s="218"/>
      <c r="AM84" s="301"/>
      <c r="AN84" s="301"/>
      <c r="AO84" s="301"/>
      <c r="AP84" s="301"/>
      <c r="AQ84" s="330"/>
      <c r="AR84" s="246"/>
    </row>
    <row r="85" spans="1:44" s="86" customFormat="1" ht="17.100000000000001" customHeight="1">
      <c r="A85" s="316"/>
      <c r="B85" s="259"/>
      <c r="C85" s="319"/>
      <c r="D85" s="259"/>
      <c r="E85" s="262"/>
      <c r="F85" s="259"/>
      <c r="G85" s="265"/>
      <c r="H85" s="268"/>
      <c r="I85" s="284"/>
      <c r="J85" s="268"/>
      <c r="K85" s="210"/>
      <c r="L85" s="210"/>
      <c r="M85" s="268"/>
      <c r="N85" s="215"/>
      <c r="O85" s="215"/>
      <c r="P85" s="224"/>
      <c r="Q85" s="210"/>
      <c r="R85" s="230"/>
      <c r="S85" s="37" t="s">
        <v>152</v>
      </c>
      <c r="T85" s="87"/>
      <c r="U85" s="88"/>
      <c r="V85" s="88"/>
      <c r="W85" s="88"/>
      <c r="X85" s="88"/>
      <c r="Y85" s="88"/>
      <c r="Z85" s="38"/>
      <c r="AA85" s="92">
        <f t="shared" si="4"/>
        <v>0</v>
      </c>
      <c r="AB85" s="92">
        <f t="shared" si="5"/>
        <v>0</v>
      </c>
      <c r="AC85" s="227"/>
      <c r="AD85" s="289"/>
      <c r="AE85" s="289"/>
      <c r="AF85" s="215"/>
      <c r="AG85" s="215"/>
      <c r="AH85" s="238"/>
      <c r="AI85" s="238"/>
      <c r="AJ85" s="218"/>
      <c r="AK85" s="218"/>
      <c r="AL85" s="218"/>
      <c r="AM85" s="301"/>
      <c r="AN85" s="301"/>
      <c r="AO85" s="301"/>
      <c r="AP85" s="301"/>
      <c r="AQ85" s="330"/>
      <c r="AR85" s="247"/>
    </row>
    <row r="86" spans="1:44" s="86" customFormat="1" ht="17.100000000000001" customHeight="1">
      <c r="A86" s="316"/>
      <c r="B86" s="259"/>
      <c r="C86" s="319"/>
      <c r="D86" s="259"/>
      <c r="E86" s="262"/>
      <c r="F86" s="259"/>
      <c r="G86" s="265"/>
      <c r="H86" s="268"/>
      <c r="I86" s="284"/>
      <c r="J86" s="268"/>
      <c r="K86" s="210"/>
      <c r="L86" s="210"/>
      <c r="M86" s="268"/>
      <c r="N86" s="215"/>
      <c r="O86" s="215"/>
      <c r="P86" s="224"/>
      <c r="Q86" s="210"/>
      <c r="R86" s="230"/>
      <c r="S86" s="37" t="s">
        <v>153</v>
      </c>
      <c r="T86" s="87"/>
      <c r="U86" s="88"/>
      <c r="V86" s="88"/>
      <c r="W86" s="88"/>
      <c r="X86" s="88"/>
      <c r="Y86" s="88"/>
      <c r="Z86" s="38"/>
      <c r="AA86" s="92">
        <f t="shared" si="4"/>
        <v>0</v>
      </c>
      <c r="AB86" s="92">
        <f t="shared" si="5"/>
        <v>0</v>
      </c>
      <c r="AC86" s="227"/>
      <c r="AD86" s="289"/>
      <c r="AE86" s="289"/>
      <c r="AF86" s="215"/>
      <c r="AG86" s="215"/>
      <c r="AH86" s="238"/>
      <c r="AI86" s="238"/>
      <c r="AJ86" s="218"/>
      <c r="AK86" s="218"/>
      <c r="AL86" s="218"/>
      <c r="AM86" s="301"/>
      <c r="AN86" s="301"/>
      <c r="AO86" s="301"/>
      <c r="AP86" s="301"/>
      <c r="AQ86" s="330"/>
      <c r="AR86" s="247"/>
    </row>
    <row r="87" spans="1:44" s="86" customFormat="1" ht="17.100000000000001" customHeight="1">
      <c r="A87" s="316"/>
      <c r="B87" s="259"/>
      <c r="C87" s="319"/>
      <c r="D87" s="259"/>
      <c r="E87" s="262"/>
      <c r="F87" s="259"/>
      <c r="G87" s="265"/>
      <c r="H87" s="268"/>
      <c r="I87" s="284"/>
      <c r="J87" s="268"/>
      <c r="K87" s="210"/>
      <c r="L87" s="210"/>
      <c r="M87" s="268"/>
      <c r="N87" s="215"/>
      <c r="O87" s="215"/>
      <c r="P87" s="224"/>
      <c r="Q87" s="210"/>
      <c r="R87" s="230"/>
      <c r="S87" s="37" t="s">
        <v>154</v>
      </c>
      <c r="T87" s="87"/>
      <c r="U87" s="88"/>
      <c r="V87" s="88"/>
      <c r="W87" s="88"/>
      <c r="X87" s="88"/>
      <c r="Y87" s="88"/>
      <c r="Z87" s="38"/>
      <c r="AA87" s="92">
        <f t="shared" si="4"/>
        <v>0</v>
      </c>
      <c r="AB87" s="92">
        <f t="shared" si="5"/>
        <v>0</v>
      </c>
      <c r="AC87" s="227"/>
      <c r="AD87" s="289"/>
      <c r="AE87" s="289"/>
      <c r="AF87" s="215"/>
      <c r="AG87" s="215"/>
      <c r="AH87" s="238"/>
      <c r="AI87" s="238"/>
      <c r="AJ87" s="218"/>
      <c r="AK87" s="218"/>
      <c r="AL87" s="218"/>
      <c r="AM87" s="301"/>
      <c r="AN87" s="301"/>
      <c r="AO87" s="301"/>
      <c r="AP87" s="301"/>
      <c r="AQ87" s="330"/>
      <c r="AR87" s="247"/>
    </row>
    <row r="88" spans="1:44" s="86" customFormat="1" ht="17.100000000000001" customHeight="1">
      <c r="A88" s="317"/>
      <c r="B88" s="260"/>
      <c r="C88" s="320"/>
      <c r="D88" s="260"/>
      <c r="E88" s="263"/>
      <c r="F88" s="260"/>
      <c r="G88" s="266"/>
      <c r="H88" s="269"/>
      <c r="I88" s="294"/>
      <c r="J88" s="269"/>
      <c r="K88" s="211"/>
      <c r="L88" s="211"/>
      <c r="M88" s="269"/>
      <c r="N88" s="216"/>
      <c r="O88" s="216"/>
      <c r="P88" s="225"/>
      <c r="Q88" s="211"/>
      <c r="R88" s="232"/>
      <c r="S88" s="39" t="s">
        <v>155</v>
      </c>
      <c r="T88" s="89"/>
      <c r="U88" s="90"/>
      <c r="V88" s="90"/>
      <c r="W88" s="90"/>
      <c r="X88" s="90"/>
      <c r="Y88" s="90"/>
      <c r="Z88" s="40"/>
      <c r="AA88" s="93">
        <f t="shared" si="4"/>
        <v>0</v>
      </c>
      <c r="AB88" s="93">
        <f t="shared" si="5"/>
        <v>0</v>
      </c>
      <c r="AC88" s="228"/>
      <c r="AD88" s="290"/>
      <c r="AE88" s="290"/>
      <c r="AF88" s="216"/>
      <c r="AG88" s="216"/>
      <c r="AH88" s="239"/>
      <c r="AI88" s="239"/>
      <c r="AJ88" s="219"/>
      <c r="AK88" s="219"/>
      <c r="AL88" s="219"/>
      <c r="AM88" s="309"/>
      <c r="AN88" s="309"/>
      <c r="AO88" s="309"/>
      <c r="AP88" s="309"/>
      <c r="AQ88" s="331"/>
      <c r="AR88" s="248"/>
    </row>
    <row r="89" spans="1:44" s="86" customFormat="1" ht="17.100000000000001" customHeight="1">
      <c r="A89" s="321" t="str">
        <f>IF(E89&lt;&gt;"",'Información General'!$D$14&amp;"_"&amp;+$A$1+5,"")</f>
        <v/>
      </c>
      <c r="B89" s="270"/>
      <c r="C89" s="324"/>
      <c r="D89" s="270"/>
      <c r="E89" s="273"/>
      <c r="F89" s="270"/>
      <c r="G89" s="276"/>
      <c r="H89" s="267"/>
      <c r="I89" s="313"/>
      <c r="J89" s="314"/>
      <c r="K89" s="257"/>
      <c r="L89" s="257"/>
      <c r="M89" s="314"/>
      <c r="N89" s="291"/>
      <c r="O89" s="291"/>
      <c r="P89" s="242" t="str">
        <f>IF(AND(N89&lt;&gt;"",O89&lt;&gt;""),IF(AND(N89&gt;5,O89&gt;5),"I",IF(AND(N89&lt;=5,O89&gt;5),"II",IF(AND(N89&gt;5,O89&lt;=5),"IV",IF(AND(N89&lt;=5,O89&lt;=5),"III")))),"")</f>
        <v/>
      </c>
      <c r="Q89" s="257"/>
      <c r="R89" s="286">
        <f>IF(Q89="SI",1,IF(Q89="NO",3,0))</f>
        <v>0</v>
      </c>
      <c r="S89" s="35" t="s">
        <v>156</v>
      </c>
      <c r="T89" s="84"/>
      <c r="U89" s="85"/>
      <c r="V89" s="85"/>
      <c r="W89" s="85"/>
      <c r="X89" s="85"/>
      <c r="Y89" s="85"/>
      <c r="Z89" s="36"/>
      <c r="AA89" s="91">
        <f>IF(Z89="Suficiente",1,0)</f>
        <v>0</v>
      </c>
      <c r="AB89" s="91">
        <f>IF(Z89="Deficiente",1,0)</f>
        <v>0</v>
      </c>
      <c r="AC89" s="332" t="str">
        <f>IF(SUM(R89:R113)&gt;=1,IF((SUM(R89:R113)/COUNTA(Q89:Q113))=1,IF(SUM(AA89:AA113)&gt;=1,IF(SUM(AA89:AA113)/(SUM(AA89:AA113)+SUM(AB89:AB113))=100%,"SI","NO"),"NO"),"NO"),"")</f>
        <v/>
      </c>
      <c r="AD89" s="288" t="str">
        <f>IF($N89=1,"b","")</f>
        <v/>
      </c>
      <c r="AE89" s="288" t="str">
        <f>IF($O89=1,"b","")</f>
        <v/>
      </c>
      <c r="AF89" s="291"/>
      <c r="AG89" s="291"/>
      <c r="AH89" s="237">
        <f>IF(OR($AD89="b",$AE89="b"),2,0)</f>
        <v>0</v>
      </c>
      <c r="AI89" s="237">
        <f>IF(AND($N89=1,$AF89=1,$O89=1,$AG89=1),1,0)</f>
        <v>0</v>
      </c>
      <c r="AJ89" s="220">
        <f>IF(AF89&lt;&gt;"",IF(AI89=1,1,IF(OR($AF89&gt;$N89,AND($AC89="SI",$AF89=$N89),AND($AC89="NO",$AF89&lt;&gt;$N89)),0,1)),0)</f>
        <v>0</v>
      </c>
      <c r="AK89" s="220">
        <f>IF(AG89&lt;&gt;"",IF(AI89=1,1,IF(OR(AG89&gt;O89,AND(AC89="SI",AG89=O89),AND(AC89="NO",AG89&lt;&gt;O89)),0,1)),0)</f>
        <v>0</v>
      </c>
      <c r="AL89" s="220">
        <f>IF(AC89&lt;&gt;"",(+AI89+AJ89+AK89),0)</f>
        <v>0</v>
      </c>
      <c r="AM89" s="300" t="str">
        <f>IF($AL89&gt;=2,IF(AND($AF89="",$AG89=""),"",IF(AND($AF89&gt;5,$AG89&gt;5),"I","")),"")</f>
        <v/>
      </c>
      <c r="AN89" s="300" t="str">
        <f>IF($AL89&gt;=2,IF(AND($AF89="",$AG89=""),"",IF(AND($AF89&lt;6,$AG89&gt;5),"II","")),"")</f>
        <v/>
      </c>
      <c r="AO89" s="300" t="str">
        <f>IF($AL89&gt;=2,IF(AND($AF89="",$AG89=""),"",IF(AND($AF89&lt;6,$AG89&lt;6),"III","")),"")</f>
        <v/>
      </c>
      <c r="AP89" s="300" t="str">
        <f>IF($AL89&gt;=2,IF(AND($AF89="",$AG89=""),"",IF(AND($AF89&gt;5,$AG89&lt;6),"IV","")),"")</f>
        <v/>
      </c>
      <c r="AQ89" s="304"/>
      <c r="AR89" s="302"/>
    </row>
    <row r="90" spans="1:44" s="86" customFormat="1" ht="17.100000000000001" customHeight="1">
      <c r="A90" s="322"/>
      <c r="B90" s="271"/>
      <c r="C90" s="325"/>
      <c r="D90" s="271"/>
      <c r="E90" s="274"/>
      <c r="F90" s="271"/>
      <c r="G90" s="277"/>
      <c r="H90" s="268"/>
      <c r="I90" s="279"/>
      <c r="J90" s="281"/>
      <c r="K90" s="213"/>
      <c r="L90" s="213"/>
      <c r="M90" s="281"/>
      <c r="N90" s="292"/>
      <c r="O90" s="292"/>
      <c r="P90" s="243"/>
      <c r="Q90" s="213"/>
      <c r="R90" s="230"/>
      <c r="S90" s="37" t="s">
        <v>157</v>
      </c>
      <c r="T90" s="87"/>
      <c r="U90" s="88"/>
      <c r="V90" s="88"/>
      <c r="W90" s="88"/>
      <c r="X90" s="88"/>
      <c r="Y90" s="88"/>
      <c r="Z90" s="38"/>
      <c r="AA90" s="92">
        <f t="shared" ref="AA90:AA153" si="6">IF(Z90="Suficiente",1,0)</f>
        <v>0</v>
      </c>
      <c r="AB90" s="92">
        <f t="shared" ref="AB90:AB113" si="7">IF(Z90="Deficiente",1,0)</f>
        <v>0</v>
      </c>
      <c r="AC90" s="333"/>
      <c r="AD90" s="289"/>
      <c r="AE90" s="289"/>
      <c r="AF90" s="292"/>
      <c r="AG90" s="292"/>
      <c r="AH90" s="238"/>
      <c r="AI90" s="238"/>
      <c r="AJ90" s="221"/>
      <c r="AK90" s="221"/>
      <c r="AL90" s="221"/>
      <c r="AM90" s="301"/>
      <c r="AN90" s="301"/>
      <c r="AO90" s="301"/>
      <c r="AP90" s="301"/>
      <c r="AQ90" s="305"/>
      <c r="AR90" s="247"/>
    </row>
    <row r="91" spans="1:44" s="86" customFormat="1" ht="17.100000000000001" customHeight="1">
      <c r="A91" s="322"/>
      <c r="B91" s="271"/>
      <c r="C91" s="325"/>
      <c r="D91" s="271"/>
      <c r="E91" s="274"/>
      <c r="F91" s="271"/>
      <c r="G91" s="277"/>
      <c r="H91" s="268"/>
      <c r="I91" s="279"/>
      <c r="J91" s="281"/>
      <c r="K91" s="213"/>
      <c r="L91" s="213"/>
      <c r="M91" s="281"/>
      <c r="N91" s="292"/>
      <c r="O91" s="292"/>
      <c r="P91" s="243"/>
      <c r="Q91" s="213"/>
      <c r="R91" s="230"/>
      <c r="S91" s="37" t="s">
        <v>158</v>
      </c>
      <c r="T91" s="87"/>
      <c r="U91" s="88"/>
      <c r="V91" s="88"/>
      <c r="W91" s="88"/>
      <c r="X91" s="88"/>
      <c r="Y91" s="88"/>
      <c r="Z91" s="38"/>
      <c r="AA91" s="92">
        <f t="shared" si="6"/>
        <v>0</v>
      </c>
      <c r="AB91" s="92">
        <f t="shared" si="7"/>
        <v>0</v>
      </c>
      <c r="AC91" s="333"/>
      <c r="AD91" s="289"/>
      <c r="AE91" s="289"/>
      <c r="AF91" s="292"/>
      <c r="AG91" s="292"/>
      <c r="AH91" s="238"/>
      <c r="AI91" s="238"/>
      <c r="AJ91" s="221"/>
      <c r="AK91" s="221"/>
      <c r="AL91" s="221"/>
      <c r="AM91" s="301"/>
      <c r="AN91" s="301"/>
      <c r="AO91" s="301"/>
      <c r="AP91" s="301"/>
      <c r="AQ91" s="305"/>
      <c r="AR91" s="247"/>
    </row>
    <row r="92" spans="1:44" s="86" customFormat="1" ht="17.100000000000001" customHeight="1">
      <c r="A92" s="322"/>
      <c r="B92" s="271"/>
      <c r="C92" s="325"/>
      <c r="D92" s="271"/>
      <c r="E92" s="274"/>
      <c r="F92" s="271"/>
      <c r="G92" s="277"/>
      <c r="H92" s="268"/>
      <c r="I92" s="279"/>
      <c r="J92" s="281"/>
      <c r="K92" s="213"/>
      <c r="L92" s="213"/>
      <c r="M92" s="281"/>
      <c r="N92" s="292"/>
      <c r="O92" s="292"/>
      <c r="P92" s="243"/>
      <c r="Q92" s="213"/>
      <c r="R92" s="230"/>
      <c r="S92" s="37" t="s">
        <v>159</v>
      </c>
      <c r="T92" s="87"/>
      <c r="U92" s="88"/>
      <c r="V92" s="88"/>
      <c r="W92" s="88"/>
      <c r="X92" s="88"/>
      <c r="Y92" s="88"/>
      <c r="Z92" s="38"/>
      <c r="AA92" s="92">
        <f t="shared" si="6"/>
        <v>0</v>
      </c>
      <c r="AB92" s="92">
        <f t="shared" si="7"/>
        <v>0</v>
      </c>
      <c r="AC92" s="333"/>
      <c r="AD92" s="289"/>
      <c r="AE92" s="289"/>
      <c r="AF92" s="292"/>
      <c r="AG92" s="292"/>
      <c r="AH92" s="238"/>
      <c r="AI92" s="238"/>
      <c r="AJ92" s="221"/>
      <c r="AK92" s="221"/>
      <c r="AL92" s="221"/>
      <c r="AM92" s="301"/>
      <c r="AN92" s="301"/>
      <c r="AO92" s="301"/>
      <c r="AP92" s="301"/>
      <c r="AQ92" s="305"/>
      <c r="AR92" s="247"/>
    </row>
    <row r="93" spans="1:44" s="86" customFormat="1" ht="17.100000000000001" customHeight="1">
      <c r="A93" s="322"/>
      <c r="B93" s="271"/>
      <c r="C93" s="325"/>
      <c r="D93" s="271"/>
      <c r="E93" s="274"/>
      <c r="F93" s="271"/>
      <c r="G93" s="277"/>
      <c r="H93" s="268"/>
      <c r="I93" s="279"/>
      <c r="J93" s="281"/>
      <c r="K93" s="213"/>
      <c r="L93" s="213"/>
      <c r="M93" s="281"/>
      <c r="N93" s="292"/>
      <c r="O93" s="292"/>
      <c r="P93" s="243"/>
      <c r="Q93" s="213"/>
      <c r="R93" s="230"/>
      <c r="S93" s="37" t="s">
        <v>160</v>
      </c>
      <c r="T93" s="87"/>
      <c r="U93" s="88"/>
      <c r="V93" s="88"/>
      <c r="W93" s="88"/>
      <c r="X93" s="88"/>
      <c r="Y93" s="88"/>
      <c r="Z93" s="38"/>
      <c r="AA93" s="92">
        <f t="shared" si="6"/>
        <v>0</v>
      </c>
      <c r="AB93" s="92">
        <f t="shared" si="7"/>
        <v>0</v>
      </c>
      <c r="AC93" s="333"/>
      <c r="AD93" s="289"/>
      <c r="AE93" s="289"/>
      <c r="AF93" s="292"/>
      <c r="AG93" s="292"/>
      <c r="AH93" s="238"/>
      <c r="AI93" s="238"/>
      <c r="AJ93" s="221"/>
      <c r="AK93" s="221"/>
      <c r="AL93" s="221"/>
      <c r="AM93" s="301"/>
      <c r="AN93" s="301"/>
      <c r="AO93" s="301"/>
      <c r="AP93" s="301"/>
      <c r="AQ93" s="305"/>
      <c r="AR93" s="247"/>
    </row>
    <row r="94" spans="1:44" s="86" customFormat="1" ht="17.100000000000001" customHeight="1">
      <c r="A94" s="322"/>
      <c r="B94" s="271"/>
      <c r="C94" s="325"/>
      <c r="D94" s="271"/>
      <c r="E94" s="274"/>
      <c r="F94" s="271"/>
      <c r="G94" s="277"/>
      <c r="H94" s="268"/>
      <c r="I94" s="279"/>
      <c r="J94" s="281"/>
      <c r="K94" s="213"/>
      <c r="L94" s="213"/>
      <c r="M94" s="281"/>
      <c r="N94" s="292"/>
      <c r="O94" s="292"/>
      <c r="P94" s="243"/>
      <c r="Q94" s="213"/>
      <c r="R94" s="287">
        <f>IF(Q94="SI",1,IF(Q94="NO",3,0))</f>
        <v>0</v>
      </c>
      <c r="S94" s="37" t="s">
        <v>161</v>
      </c>
      <c r="T94" s="87"/>
      <c r="U94" s="88"/>
      <c r="V94" s="88"/>
      <c r="W94" s="88"/>
      <c r="X94" s="88"/>
      <c r="Y94" s="88"/>
      <c r="Z94" s="38"/>
      <c r="AA94" s="92">
        <f t="shared" si="6"/>
        <v>0</v>
      </c>
      <c r="AB94" s="92">
        <f t="shared" si="7"/>
        <v>0</v>
      </c>
      <c r="AC94" s="333"/>
      <c r="AD94" s="289"/>
      <c r="AE94" s="289"/>
      <c r="AF94" s="292"/>
      <c r="AG94" s="292"/>
      <c r="AH94" s="238"/>
      <c r="AI94" s="238"/>
      <c r="AJ94" s="221"/>
      <c r="AK94" s="221"/>
      <c r="AL94" s="221"/>
      <c r="AM94" s="301"/>
      <c r="AN94" s="301"/>
      <c r="AO94" s="301"/>
      <c r="AP94" s="301"/>
      <c r="AQ94" s="305"/>
      <c r="AR94" s="303"/>
    </row>
    <row r="95" spans="1:44" s="86" customFormat="1" ht="17.100000000000001" customHeight="1">
      <c r="A95" s="322"/>
      <c r="B95" s="271"/>
      <c r="C95" s="325"/>
      <c r="D95" s="271"/>
      <c r="E95" s="274"/>
      <c r="F95" s="271"/>
      <c r="G95" s="277"/>
      <c r="H95" s="268"/>
      <c r="I95" s="279"/>
      <c r="J95" s="281"/>
      <c r="K95" s="213"/>
      <c r="L95" s="213"/>
      <c r="M95" s="281"/>
      <c r="N95" s="292"/>
      <c r="O95" s="292"/>
      <c r="P95" s="243"/>
      <c r="Q95" s="213"/>
      <c r="R95" s="230"/>
      <c r="S95" s="37" t="s">
        <v>162</v>
      </c>
      <c r="T95" s="87"/>
      <c r="U95" s="88"/>
      <c r="V95" s="88"/>
      <c r="W95" s="88"/>
      <c r="X95" s="88"/>
      <c r="Y95" s="88"/>
      <c r="Z95" s="38"/>
      <c r="AA95" s="92">
        <f t="shared" si="6"/>
        <v>0</v>
      </c>
      <c r="AB95" s="92">
        <f t="shared" si="7"/>
        <v>0</v>
      </c>
      <c r="AC95" s="333"/>
      <c r="AD95" s="289"/>
      <c r="AE95" s="289"/>
      <c r="AF95" s="292"/>
      <c r="AG95" s="292"/>
      <c r="AH95" s="238"/>
      <c r="AI95" s="238"/>
      <c r="AJ95" s="221"/>
      <c r="AK95" s="221"/>
      <c r="AL95" s="221"/>
      <c r="AM95" s="301"/>
      <c r="AN95" s="301"/>
      <c r="AO95" s="301"/>
      <c r="AP95" s="301"/>
      <c r="AQ95" s="305"/>
      <c r="AR95" s="247"/>
    </row>
    <row r="96" spans="1:44" s="86" customFormat="1" ht="17.100000000000001" customHeight="1">
      <c r="A96" s="322"/>
      <c r="B96" s="271"/>
      <c r="C96" s="325"/>
      <c r="D96" s="271"/>
      <c r="E96" s="274"/>
      <c r="F96" s="271"/>
      <c r="G96" s="277"/>
      <c r="H96" s="268"/>
      <c r="I96" s="279"/>
      <c r="J96" s="281"/>
      <c r="K96" s="213"/>
      <c r="L96" s="213"/>
      <c r="M96" s="281"/>
      <c r="N96" s="292"/>
      <c r="O96" s="292"/>
      <c r="P96" s="243"/>
      <c r="Q96" s="213"/>
      <c r="R96" s="230"/>
      <c r="S96" s="37" t="s">
        <v>163</v>
      </c>
      <c r="T96" s="87"/>
      <c r="U96" s="88"/>
      <c r="V96" s="88"/>
      <c r="W96" s="88"/>
      <c r="X96" s="88"/>
      <c r="Y96" s="88"/>
      <c r="Z96" s="38"/>
      <c r="AA96" s="92">
        <f t="shared" si="6"/>
        <v>0</v>
      </c>
      <c r="AB96" s="92">
        <f t="shared" si="7"/>
        <v>0</v>
      </c>
      <c r="AC96" s="333"/>
      <c r="AD96" s="289"/>
      <c r="AE96" s="289"/>
      <c r="AF96" s="292"/>
      <c r="AG96" s="292"/>
      <c r="AH96" s="238"/>
      <c r="AI96" s="238"/>
      <c r="AJ96" s="221"/>
      <c r="AK96" s="221"/>
      <c r="AL96" s="221"/>
      <c r="AM96" s="301"/>
      <c r="AN96" s="301"/>
      <c r="AO96" s="301"/>
      <c r="AP96" s="301"/>
      <c r="AQ96" s="305"/>
      <c r="AR96" s="247"/>
    </row>
    <row r="97" spans="1:44" s="86" customFormat="1" ht="17.100000000000001" customHeight="1">
      <c r="A97" s="322"/>
      <c r="B97" s="271"/>
      <c r="C97" s="325"/>
      <c r="D97" s="271"/>
      <c r="E97" s="274"/>
      <c r="F97" s="271"/>
      <c r="G97" s="277"/>
      <c r="H97" s="268"/>
      <c r="I97" s="279"/>
      <c r="J97" s="281"/>
      <c r="K97" s="213"/>
      <c r="L97" s="213"/>
      <c r="M97" s="281"/>
      <c r="N97" s="292"/>
      <c r="O97" s="292"/>
      <c r="P97" s="243"/>
      <c r="Q97" s="213"/>
      <c r="R97" s="230"/>
      <c r="S97" s="37" t="s">
        <v>164</v>
      </c>
      <c r="T97" s="87"/>
      <c r="U97" s="88"/>
      <c r="V97" s="88"/>
      <c r="W97" s="88"/>
      <c r="X97" s="88"/>
      <c r="Y97" s="88"/>
      <c r="Z97" s="38"/>
      <c r="AA97" s="92">
        <f t="shared" si="6"/>
        <v>0</v>
      </c>
      <c r="AB97" s="92">
        <f t="shared" si="7"/>
        <v>0</v>
      </c>
      <c r="AC97" s="333"/>
      <c r="AD97" s="289"/>
      <c r="AE97" s="289"/>
      <c r="AF97" s="292"/>
      <c r="AG97" s="292"/>
      <c r="AH97" s="238"/>
      <c r="AI97" s="238"/>
      <c r="AJ97" s="221"/>
      <c r="AK97" s="221"/>
      <c r="AL97" s="221"/>
      <c r="AM97" s="301"/>
      <c r="AN97" s="301"/>
      <c r="AO97" s="301"/>
      <c r="AP97" s="301"/>
      <c r="AQ97" s="305"/>
      <c r="AR97" s="247"/>
    </row>
    <row r="98" spans="1:44" s="86" customFormat="1" ht="17.100000000000001" customHeight="1">
      <c r="A98" s="322"/>
      <c r="B98" s="271"/>
      <c r="C98" s="325"/>
      <c r="D98" s="271"/>
      <c r="E98" s="274"/>
      <c r="F98" s="271"/>
      <c r="G98" s="277"/>
      <c r="H98" s="268"/>
      <c r="I98" s="279"/>
      <c r="J98" s="281"/>
      <c r="K98" s="213"/>
      <c r="L98" s="213"/>
      <c r="M98" s="281"/>
      <c r="N98" s="292"/>
      <c r="O98" s="292"/>
      <c r="P98" s="243"/>
      <c r="Q98" s="213"/>
      <c r="R98" s="230"/>
      <c r="S98" s="37" t="s">
        <v>165</v>
      </c>
      <c r="T98" s="87"/>
      <c r="U98" s="88"/>
      <c r="V98" s="88"/>
      <c r="W98" s="88"/>
      <c r="X98" s="88"/>
      <c r="Y98" s="88"/>
      <c r="Z98" s="38"/>
      <c r="AA98" s="92">
        <f t="shared" si="6"/>
        <v>0</v>
      </c>
      <c r="AB98" s="92">
        <f t="shared" si="7"/>
        <v>0</v>
      </c>
      <c r="AC98" s="333"/>
      <c r="AD98" s="289"/>
      <c r="AE98" s="289"/>
      <c r="AF98" s="292"/>
      <c r="AG98" s="292"/>
      <c r="AH98" s="238"/>
      <c r="AI98" s="238"/>
      <c r="AJ98" s="221"/>
      <c r="AK98" s="221"/>
      <c r="AL98" s="221"/>
      <c r="AM98" s="301"/>
      <c r="AN98" s="301"/>
      <c r="AO98" s="301"/>
      <c r="AP98" s="301"/>
      <c r="AQ98" s="305"/>
      <c r="AR98" s="247"/>
    </row>
    <row r="99" spans="1:44" s="86" customFormat="1" ht="17.100000000000001" customHeight="1">
      <c r="A99" s="322"/>
      <c r="B99" s="271"/>
      <c r="C99" s="325"/>
      <c r="D99" s="271"/>
      <c r="E99" s="274"/>
      <c r="F99" s="271"/>
      <c r="G99" s="277"/>
      <c r="H99" s="268"/>
      <c r="I99" s="279"/>
      <c r="J99" s="281"/>
      <c r="K99" s="213"/>
      <c r="L99" s="213"/>
      <c r="M99" s="281"/>
      <c r="N99" s="292"/>
      <c r="O99" s="292"/>
      <c r="P99" s="243"/>
      <c r="Q99" s="213"/>
      <c r="R99" s="287">
        <f>IF(Q99="SI",1,IF(Q99="NO",3,0))</f>
        <v>0</v>
      </c>
      <c r="S99" s="37" t="s">
        <v>166</v>
      </c>
      <c r="T99" s="87"/>
      <c r="U99" s="88"/>
      <c r="V99" s="88"/>
      <c r="W99" s="88"/>
      <c r="X99" s="88"/>
      <c r="Y99" s="88"/>
      <c r="Z99" s="38"/>
      <c r="AA99" s="92">
        <f t="shared" si="6"/>
        <v>0</v>
      </c>
      <c r="AB99" s="92">
        <f t="shared" si="7"/>
        <v>0</v>
      </c>
      <c r="AC99" s="333"/>
      <c r="AD99" s="289"/>
      <c r="AE99" s="289"/>
      <c r="AF99" s="292"/>
      <c r="AG99" s="292"/>
      <c r="AH99" s="238"/>
      <c r="AI99" s="238"/>
      <c r="AJ99" s="221"/>
      <c r="AK99" s="221"/>
      <c r="AL99" s="221"/>
      <c r="AM99" s="301"/>
      <c r="AN99" s="301"/>
      <c r="AO99" s="301"/>
      <c r="AP99" s="301"/>
      <c r="AQ99" s="305"/>
      <c r="AR99" s="303"/>
    </row>
    <row r="100" spans="1:44" s="86" customFormat="1" ht="17.100000000000001" customHeight="1">
      <c r="A100" s="322"/>
      <c r="B100" s="271"/>
      <c r="C100" s="325"/>
      <c r="D100" s="271"/>
      <c r="E100" s="274"/>
      <c r="F100" s="271"/>
      <c r="G100" s="277"/>
      <c r="H100" s="268"/>
      <c r="I100" s="279"/>
      <c r="J100" s="281"/>
      <c r="K100" s="213"/>
      <c r="L100" s="213"/>
      <c r="M100" s="281"/>
      <c r="N100" s="292"/>
      <c r="O100" s="292"/>
      <c r="P100" s="243"/>
      <c r="Q100" s="213"/>
      <c r="R100" s="230"/>
      <c r="S100" s="37" t="s">
        <v>167</v>
      </c>
      <c r="T100" s="87"/>
      <c r="U100" s="88"/>
      <c r="V100" s="88"/>
      <c r="W100" s="88"/>
      <c r="X100" s="88"/>
      <c r="Y100" s="88"/>
      <c r="Z100" s="38"/>
      <c r="AA100" s="92">
        <f t="shared" si="6"/>
        <v>0</v>
      </c>
      <c r="AB100" s="92">
        <f t="shared" si="7"/>
        <v>0</v>
      </c>
      <c r="AC100" s="333"/>
      <c r="AD100" s="289"/>
      <c r="AE100" s="289"/>
      <c r="AF100" s="292"/>
      <c r="AG100" s="292"/>
      <c r="AH100" s="238"/>
      <c r="AI100" s="238"/>
      <c r="AJ100" s="221"/>
      <c r="AK100" s="221"/>
      <c r="AL100" s="221"/>
      <c r="AM100" s="301"/>
      <c r="AN100" s="301"/>
      <c r="AO100" s="301"/>
      <c r="AP100" s="301"/>
      <c r="AQ100" s="305"/>
      <c r="AR100" s="247"/>
    </row>
    <row r="101" spans="1:44" s="86" customFormat="1" ht="17.100000000000001" customHeight="1">
      <c r="A101" s="322"/>
      <c r="B101" s="271"/>
      <c r="C101" s="325"/>
      <c r="D101" s="271"/>
      <c r="E101" s="274"/>
      <c r="F101" s="271"/>
      <c r="G101" s="277"/>
      <c r="H101" s="268"/>
      <c r="I101" s="279"/>
      <c r="J101" s="281"/>
      <c r="K101" s="213"/>
      <c r="L101" s="213"/>
      <c r="M101" s="281"/>
      <c r="N101" s="292"/>
      <c r="O101" s="292"/>
      <c r="P101" s="243"/>
      <c r="Q101" s="213"/>
      <c r="R101" s="230"/>
      <c r="S101" s="37" t="s">
        <v>168</v>
      </c>
      <c r="T101" s="87"/>
      <c r="U101" s="88"/>
      <c r="V101" s="88"/>
      <c r="W101" s="88"/>
      <c r="X101" s="88"/>
      <c r="Y101" s="88"/>
      <c r="Z101" s="38"/>
      <c r="AA101" s="92">
        <f t="shared" si="6"/>
        <v>0</v>
      </c>
      <c r="AB101" s="92">
        <f t="shared" si="7"/>
        <v>0</v>
      </c>
      <c r="AC101" s="333"/>
      <c r="AD101" s="289"/>
      <c r="AE101" s="289"/>
      <c r="AF101" s="292"/>
      <c r="AG101" s="292"/>
      <c r="AH101" s="238"/>
      <c r="AI101" s="238"/>
      <c r="AJ101" s="221"/>
      <c r="AK101" s="221"/>
      <c r="AL101" s="221"/>
      <c r="AM101" s="301"/>
      <c r="AN101" s="301"/>
      <c r="AO101" s="301"/>
      <c r="AP101" s="301"/>
      <c r="AQ101" s="305"/>
      <c r="AR101" s="247"/>
    </row>
    <row r="102" spans="1:44" s="86" customFormat="1" ht="17.100000000000001" customHeight="1">
      <c r="A102" s="322"/>
      <c r="B102" s="271"/>
      <c r="C102" s="325"/>
      <c r="D102" s="271"/>
      <c r="E102" s="274"/>
      <c r="F102" s="271"/>
      <c r="G102" s="277"/>
      <c r="H102" s="268"/>
      <c r="I102" s="279"/>
      <c r="J102" s="281"/>
      <c r="K102" s="213"/>
      <c r="L102" s="213"/>
      <c r="M102" s="281"/>
      <c r="N102" s="292"/>
      <c r="O102" s="292"/>
      <c r="P102" s="243"/>
      <c r="Q102" s="213"/>
      <c r="R102" s="230"/>
      <c r="S102" s="37" t="s">
        <v>169</v>
      </c>
      <c r="T102" s="87"/>
      <c r="U102" s="88"/>
      <c r="V102" s="88"/>
      <c r="W102" s="88"/>
      <c r="X102" s="88"/>
      <c r="Y102" s="88"/>
      <c r="Z102" s="38"/>
      <c r="AA102" s="92">
        <f t="shared" si="6"/>
        <v>0</v>
      </c>
      <c r="AB102" s="92">
        <f t="shared" si="7"/>
        <v>0</v>
      </c>
      <c r="AC102" s="333"/>
      <c r="AD102" s="289"/>
      <c r="AE102" s="289"/>
      <c r="AF102" s="292"/>
      <c r="AG102" s="292"/>
      <c r="AH102" s="238"/>
      <c r="AI102" s="238"/>
      <c r="AJ102" s="221"/>
      <c r="AK102" s="221"/>
      <c r="AL102" s="221"/>
      <c r="AM102" s="301"/>
      <c r="AN102" s="301"/>
      <c r="AO102" s="301"/>
      <c r="AP102" s="301"/>
      <c r="AQ102" s="305"/>
      <c r="AR102" s="247"/>
    </row>
    <row r="103" spans="1:44" s="86" customFormat="1" ht="17.100000000000001" customHeight="1">
      <c r="A103" s="322"/>
      <c r="B103" s="271"/>
      <c r="C103" s="325"/>
      <c r="D103" s="271"/>
      <c r="E103" s="274"/>
      <c r="F103" s="271"/>
      <c r="G103" s="277"/>
      <c r="H103" s="268"/>
      <c r="I103" s="279"/>
      <c r="J103" s="281"/>
      <c r="K103" s="213"/>
      <c r="L103" s="213"/>
      <c r="M103" s="281"/>
      <c r="N103" s="292"/>
      <c r="O103" s="292"/>
      <c r="P103" s="243"/>
      <c r="Q103" s="213"/>
      <c r="R103" s="230"/>
      <c r="S103" s="37" t="s">
        <v>170</v>
      </c>
      <c r="T103" s="87"/>
      <c r="U103" s="88"/>
      <c r="V103" s="88"/>
      <c r="W103" s="88"/>
      <c r="X103" s="88"/>
      <c r="Y103" s="88"/>
      <c r="Z103" s="38"/>
      <c r="AA103" s="92">
        <f t="shared" si="6"/>
        <v>0</v>
      </c>
      <c r="AB103" s="92">
        <f t="shared" si="7"/>
        <v>0</v>
      </c>
      <c r="AC103" s="333"/>
      <c r="AD103" s="289"/>
      <c r="AE103" s="289"/>
      <c r="AF103" s="292"/>
      <c r="AG103" s="292"/>
      <c r="AH103" s="238"/>
      <c r="AI103" s="238"/>
      <c r="AJ103" s="221"/>
      <c r="AK103" s="221"/>
      <c r="AL103" s="221"/>
      <c r="AM103" s="301"/>
      <c r="AN103" s="301"/>
      <c r="AO103" s="301"/>
      <c r="AP103" s="301"/>
      <c r="AQ103" s="305"/>
      <c r="AR103" s="247"/>
    </row>
    <row r="104" spans="1:44" s="86" customFormat="1" ht="17.100000000000001" customHeight="1">
      <c r="A104" s="322"/>
      <c r="B104" s="271"/>
      <c r="C104" s="325"/>
      <c r="D104" s="271"/>
      <c r="E104" s="274"/>
      <c r="F104" s="271"/>
      <c r="G104" s="277"/>
      <c r="H104" s="268"/>
      <c r="I104" s="279"/>
      <c r="J104" s="281"/>
      <c r="K104" s="213"/>
      <c r="L104" s="213"/>
      <c r="M104" s="281"/>
      <c r="N104" s="292"/>
      <c r="O104" s="292"/>
      <c r="P104" s="243"/>
      <c r="Q104" s="213"/>
      <c r="R104" s="287">
        <f>IF(Q104="SI",1,IF(Q104="NO",3,0))</f>
        <v>0</v>
      </c>
      <c r="S104" s="37" t="s">
        <v>171</v>
      </c>
      <c r="T104" s="87"/>
      <c r="U104" s="88"/>
      <c r="V104" s="88"/>
      <c r="W104" s="88"/>
      <c r="X104" s="88"/>
      <c r="Y104" s="88"/>
      <c r="Z104" s="38"/>
      <c r="AA104" s="92">
        <f t="shared" si="6"/>
        <v>0</v>
      </c>
      <c r="AB104" s="92">
        <f t="shared" si="7"/>
        <v>0</v>
      </c>
      <c r="AC104" s="333"/>
      <c r="AD104" s="289"/>
      <c r="AE104" s="289"/>
      <c r="AF104" s="292"/>
      <c r="AG104" s="292"/>
      <c r="AH104" s="238"/>
      <c r="AI104" s="238"/>
      <c r="AJ104" s="221"/>
      <c r="AK104" s="221"/>
      <c r="AL104" s="221"/>
      <c r="AM104" s="301"/>
      <c r="AN104" s="301"/>
      <c r="AO104" s="301"/>
      <c r="AP104" s="301"/>
      <c r="AQ104" s="305"/>
      <c r="AR104" s="303"/>
    </row>
    <row r="105" spans="1:44" s="86" customFormat="1" ht="17.100000000000001" customHeight="1">
      <c r="A105" s="322"/>
      <c r="B105" s="271"/>
      <c r="C105" s="325"/>
      <c r="D105" s="271"/>
      <c r="E105" s="274"/>
      <c r="F105" s="271"/>
      <c r="G105" s="277"/>
      <c r="H105" s="268"/>
      <c r="I105" s="279"/>
      <c r="J105" s="281"/>
      <c r="K105" s="213"/>
      <c r="L105" s="213"/>
      <c r="M105" s="281"/>
      <c r="N105" s="292"/>
      <c r="O105" s="292"/>
      <c r="P105" s="243"/>
      <c r="Q105" s="213"/>
      <c r="R105" s="230"/>
      <c r="S105" s="37" t="s">
        <v>172</v>
      </c>
      <c r="T105" s="87"/>
      <c r="U105" s="88"/>
      <c r="V105" s="88"/>
      <c r="W105" s="88"/>
      <c r="X105" s="88"/>
      <c r="Y105" s="88"/>
      <c r="Z105" s="38"/>
      <c r="AA105" s="92">
        <f t="shared" si="6"/>
        <v>0</v>
      </c>
      <c r="AB105" s="92">
        <f t="shared" si="7"/>
        <v>0</v>
      </c>
      <c r="AC105" s="333"/>
      <c r="AD105" s="289"/>
      <c r="AE105" s="289"/>
      <c r="AF105" s="292"/>
      <c r="AG105" s="292"/>
      <c r="AH105" s="238"/>
      <c r="AI105" s="238"/>
      <c r="AJ105" s="221"/>
      <c r="AK105" s="221"/>
      <c r="AL105" s="221"/>
      <c r="AM105" s="301"/>
      <c r="AN105" s="301"/>
      <c r="AO105" s="301"/>
      <c r="AP105" s="301"/>
      <c r="AQ105" s="305"/>
      <c r="AR105" s="247"/>
    </row>
    <row r="106" spans="1:44" s="86" customFormat="1" ht="17.100000000000001" customHeight="1">
      <c r="A106" s="322"/>
      <c r="B106" s="271"/>
      <c r="C106" s="325"/>
      <c r="D106" s="271"/>
      <c r="E106" s="274"/>
      <c r="F106" s="271"/>
      <c r="G106" s="277"/>
      <c r="H106" s="268"/>
      <c r="I106" s="279"/>
      <c r="J106" s="281"/>
      <c r="K106" s="213"/>
      <c r="L106" s="213"/>
      <c r="M106" s="281"/>
      <c r="N106" s="292"/>
      <c r="O106" s="292"/>
      <c r="P106" s="243"/>
      <c r="Q106" s="213"/>
      <c r="R106" s="230"/>
      <c r="S106" s="37" t="s">
        <v>173</v>
      </c>
      <c r="T106" s="87"/>
      <c r="U106" s="88"/>
      <c r="V106" s="88"/>
      <c r="W106" s="88"/>
      <c r="X106" s="88"/>
      <c r="Y106" s="88"/>
      <c r="Z106" s="38"/>
      <c r="AA106" s="92">
        <f t="shared" si="6"/>
        <v>0</v>
      </c>
      <c r="AB106" s="92">
        <f t="shared" si="7"/>
        <v>0</v>
      </c>
      <c r="AC106" s="333"/>
      <c r="AD106" s="289"/>
      <c r="AE106" s="289"/>
      <c r="AF106" s="292"/>
      <c r="AG106" s="292"/>
      <c r="AH106" s="238"/>
      <c r="AI106" s="238"/>
      <c r="AJ106" s="221"/>
      <c r="AK106" s="221"/>
      <c r="AL106" s="221"/>
      <c r="AM106" s="301"/>
      <c r="AN106" s="301"/>
      <c r="AO106" s="301"/>
      <c r="AP106" s="301"/>
      <c r="AQ106" s="305"/>
      <c r="AR106" s="247"/>
    </row>
    <row r="107" spans="1:44" s="86" customFormat="1" ht="17.100000000000001" customHeight="1">
      <c r="A107" s="322"/>
      <c r="B107" s="271"/>
      <c r="C107" s="325"/>
      <c r="D107" s="271"/>
      <c r="E107" s="274"/>
      <c r="F107" s="271"/>
      <c r="G107" s="277"/>
      <c r="H107" s="268"/>
      <c r="I107" s="279"/>
      <c r="J107" s="281"/>
      <c r="K107" s="213"/>
      <c r="L107" s="213"/>
      <c r="M107" s="281"/>
      <c r="N107" s="292"/>
      <c r="O107" s="292"/>
      <c r="P107" s="243"/>
      <c r="Q107" s="213"/>
      <c r="R107" s="230"/>
      <c r="S107" s="37" t="s">
        <v>174</v>
      </c>
      <c r="T107" s="87"/>
      <c r="U107" s="88"/>
      <c r="V107" s="88"/>
      <c r="W107" s="88"/>
      <c r="X107" s="88"/>
      <c r="Y107" s="88"/>
      <c r="Z107" s="38"/>
      <c r="AA107" s="92">
        <f t="shared" si="6"/>
        <v>0</v>
      </c>
      <c r="AB107" s="92">
        <f t="shared" si="7"/>
        <v>0</v>
      </c>
      <c r="AC107" s="333"/>
      <c r="AD107" s="289"/>
      <c r="AE107" s="289"/>
      <c r="AF107" s="292"/>
      <c r="AG107" s="292"/>
      <c r="AH107" s="238"/>
      <c r="AI107" s="238"/>
      <c r="AJ107" s="221"/>
      <c r="AK107" s="221"/>
      <c r="AL107" s="221"/>
      <c r="AM107" s="301"/>
      <c r="AN107" s="301"/>
      <c r="AO107" s="301"/>
      <c r="AP107" s="301"/>
      <c r="AQ107" s="305"/>
      <c r="AR107" s="247"/>
    </row>
    <row r="108" spans="1:44" s="86" customFormat="1" ht="17.100000000000001" customHeight="1">
      <c r="A108" s="322"/>
      <c r="B108" s="271"/>
      <c r="C108" s="325"/>
      <c r="D108" s="271"/>
      <c r="E108" s="274"/>
      <c r="F108" s="271"/>
      <c r="G108" s="277"/>
      <c r="H108" s="268"/>
      <c r="I108" s="279"/>
      <c r="J108" s="281"/>
      <c r="K108" s="213"/>
      <c r="L108" s="213"/>
      <c r="M108" s="281"/>
      <c r="N108" s="292"/>
      <c r="O108" s="292"/>
      <c r="P108" s="243"/>
      <c r="Q108" s="213"/>
      <c r="R108" s="230"/>
      <c r="S108" s="37" t="s">
        <v>175</v>
      </c>
      <c r="T108" s="87"/>
      <c r="U108" s="88"/>
      <c r="V108" s="88"/>
      <c r="W108" s="88"/>
      <c r="X108" s="88"/>
      <c r="Y108" s="88"/>
      <c r="Z108" s="38"/>
      <c r="AA108" s="92">
        <f t="shared" si="6"/>
        <v>0</v>
      </c>
      <c r="AB108" s="92">
        <f t="shared" si="7"/>
        <v>0</v>
      </c>
      <c r="AC108" s="333"/>
      <c r="AD108" s="289"/>
      <c r="AE108" s="289"/>
      <c r="AF108" s="292"/>
      <c r="AG108" s="292"/>
      <c r="AH108" s="238"/>
      <c r="AI108" s="238"/>
      <c r="AJ108" s="221"/>
      <c r="AK108" s="221"/>
      <c r="AL108" s="221"/>
      <c r="AM108" s="301"/>
      <c r="AN108" s="301"/>
      <c r="AO108" s="301"/>
      <c r="AP108" s="301"/>
      <c r="AQ108" s="305"/>
      <c r="AR108" s="247"/>
    </row>
    <row r="109" spans="1:44" s="86" customFormat="1" ht="17.100000000000001" customHeight="1">
      <c r="A109" s="322"/>
      <c r="B109" s="271"/>
      <c r="C109" s="325"/>
      <c r="D109" s="271"/>
      <c r="E109" s="274"/>
      <c r="F109" s="271"/>
      <c r="G109" s="277"/>
      <c r="H109" s="268"/>
      <c r="I109" s="279"/>
      <c r="J109" s="281"/>
      <c r="K109" s="213"/>
      <c r="L109" s="213"/>
      <c r="M109" s="281"/>
      <c r="N109" s="292"/>
      <c r="O109" s="292"/>
      <c r="P109" s="243"/>
      <c r="Q109" s="213"/>
      <c r="R109" s="287">
        <f>IF(Q109="SI",1,IF(Q109="NO",3,0))</f>
        <v>0</v>
      </c>
      <c r="S109" s="37" t="s">
        <v>176</v>
      </c>
      <c r="T109" s="87"/>
      <c r="U109" s="88"/>
      <c r="V109" s="88"/>
      <c r="W109" s="88"/>
      <c r="X109" s="88"/>
      <c r="Y109" s="88"/>
      <c r="Z109" s="38"/>
      <c r="AA109" s="92">
        <f t="shared" si="6"/>
        <v>0</v>
      </c>
      <c r="AB109" s="92">
        <f t="shared" si="7"/>
        <v>0</v>
      </c>
      <c r="AC109" s="333"/>
      <c r="AD109" s="289"/>
      <c r="AE109" s="289"/>
      <c r="AF109" s="292"/>
      <c r="AG109" s="292"/>
      <c r="AH109" s="238"/>
      <c r="AI109" s="238"/>
      <c r="AJ109" s="221"/>
      <c r="AK109" s="221"/>
      <c r="AL109" s="221"/>
      <c r="AM109" s="301"/>
      <c r="AN109" s="301"/>
      <c r="AO109" s="301"/>
      <c r="AP109" s="301"/>
      <c r="AQ109" s="305"/>
      <c r="AR109" s="303"/>
    </row>
    <row r="110" spans="1:44" s="86" customFormat="1" ht="17.100000000000001" customHeight="1">
      <c r="A110" s="322"/>
      <c r="B110" s="271"/>
      <c r="C110" s="325"/>
      <c r="D110" s="271"/>
      <c r="E110" s="274"/>
      <c r="F110" s="271"/>
      <c r="G110" s="277"/>
      <c r="H110" s="268"/>
      <c r="I110" s="279"/>
      <c r="J110" s="281"/>
      <c r="K110" s="213"/>
      <c r="L110" s="213"/>
      <c r="M110" s="281"/>
      <c r="N110" s="292"/>
      <c r="O110" s="292"/>
      <c r="P110" s="243"/>
      <c r="Q110" s="213"/>
      <c r="R110" s="230"/>
      <c r="S110" s="37" t="s">
        <v>177</v>
      </c>
      <c r="T110" s="87"/>
      <c r="U110" s="88"/>
      <c r="V110" s="88"/>
      <c r="W110" s="88"/>
      <c r="X110" s="88"/>
      <c r="Y110" s="88"/>
      <c r="Z110" s="38"/>
      <c r="AA110" s="92">
        <f t="shared" si="6"/>
        <v>0</v>
      </c>
      <c r="AB110" s="92">
        <f t="shared" si="7"/>
        <v>0</v>
      </c>
      <c r="AC110" s="333"/>
      <c r="AD110" s="289"/>
      <c r="AE110" s="289"/>
      <c r="AF110" s="292"/>
      <c r="AG110" s="292"/>
      <c r="AH110" s="238"/>
      <c r="AI110" s="238"/>
      <c r="AJ110" s="221"/>
      <c r="AK110" s="221"/>
      <c r="AL110" s="221"/>
      <c r="AM110" s="301"/>
      <c r="AN110" s="301"/>
      <c r="AO110" s="301"/>
      <c r="AP110" s="301"/>
      <c r="AQ110" s="305"/>
      <c r="AR110" s="247"/>
    </row>
    <row r="111" spans="1:44" s="86" customFormat="1" ht="17.100000000000001" customHeight="1">
      <c r="A111" s="322"/>
      <c r="B111" s="271"/>
      <c r="C111" s="325"/>
      <c r="D111" s="271"/>
      <c r="E111" s="274"/>
      <c r="F111" s="271"/>
      <c r="G111" s="277"/>
      <c r="H111" s="268"/>
      <c r="I111" s="279"/>
      <c r="J111" s="281"/>
      <c r="K111" s="213"/>
      <c r="L111" s="213"/>
      <c r="M111" s="281"/>
      <c r="N111" s="292"/>
      <c r="O111" s="292"/>
      <c r="P111" s="243"/>
      <c r="Q111" s="213"/>
      <c r="R111" s="230"/>
      <c r="S111" s="37" t="s">
        <v>178</v>
      </c>
      <c r="T111" s="87"/>
      <c r="U111" s="88"/>
      <c r="V111" s="88"/>
      <c r="W111" s="88"/>
      <c r="X111" s="88"/>
      <c r="Y111" s="88"/>
      <c r="Z111" s="38"/>
      <c r="AA111" s="92">
        <f t="shared" si="6"/>
        <v>0</v>
      </c>
      <c r="AB111" s="92">
        <f t="shared" si="7"/>
        <v>0</v>
      </c>
      <c r="AC111" s="333"/>
      <c r="AD111" s="289"/>
      <c r="AE111" s="289"/>
      <c r="AF111" s="292"/>
      <c r="AG111" s="292"/>
      <c r="AH111" s="238"/>
      <c r="AI111" s="238"/>
      <c r="AJ111" s="221"/>
      <c r="AK111" s="221"/>
      <c r="AL111" s="221"/>
      <c r="AM111" s="301"/>
      <c r="AN111" s="301"/>
      <c r="AO111" s="301"/>
      <c r="AP111" s="301"/>
      <c r="AQ111" s="305"/>
      <c r="AR111" s="247"/>
    </row>
    <row r="112" spans="1:44" s="86" customFormat="1" ht="17.100000000000001" customHeight="1">
      <c r="A112" s="322"/>
      <c r="B112" s="271"/>
      <c r="C112" s="325"/>
      <c r="D112" s="271"/>
      <c r="E112" s="274"/>
      <c r="F112" s="271"/>
      <c r="G112" s="277"/>
      <c r="H112" s="268"/>
      <c r="I112" s="279"/>
      <c r="J112" s="281"/>
      <c r="K112" s="213"/>
      <c r="L112" s="213"/>
      <c r="M112" s="281"/>
      <c r="N112" s="292"/>
      <c r="O112" s="292"/>
      <c r="P112" s="243"/>
      <c r="Q112" s="213"/>
      <c r="R112" s="230"/>
      <c r="S112" s="37" t="s">
        <v>179</v>
      </c>
      <c r="T112" s="87"/>
      <c r="U112" s="88"/>
      <c r="V112" s="88"/>
      <c r="W112" s="88"/>
      <c r="X112" s="88"/>
      <c r="Y112" s="88"/>
      <c r="Z112" s="38"/>
      <c r="AA112" s="92">
        <f t="shared" si="6"/>
        <v>0</v>
      </c>
      <c r="AB112" s="92">
        <f t="shared" si="7"/>
        <v>0</v>
      </c>
      <c r="AC112" s="333"/>
      <c r="AD112" s="289"/>
      <c r="AE112" s="289"/>
      <c r="AF112" s="292"/>
      <c r="AG112" s="292"/>
      <c r="AH112" s="238"/>
      <c r="AI112" s="238"/>
      <c r="AJ112" s="221"/>
      <c r="AK112" s="221"/>
      <c r="AL112" s="221"/>
      <c r="AM112" s="301"/>
      <c r="AN112" s="301"/>
      <c r="AO112" s="301"/>
      <c r="AP112" s="301"/>
      <c r="AQ112" s="305"/>
      <c r="AR112" s="247"/>
    </row>
    <row r="113" spans="1:44" s="86" customFormat="1" ht="17.100000000000001" customHeight="1">
      <c r="A113" s="323"/>
      <c r="B113" s="272"/>
      <c r="C113" s="326"/>
      <c r="D113" s="272"/>
      <c r="E113" s="275"/>
      <c r="F113" s="272"/>
      <c r="G113" s="278"/>
      <c r="H113" s="269"/>
      <c r="I113" s="280"/>
      <c r="J113" s="282"/>
      <c r="K113" s="233"/>
      <c r="L113" s="233"/>
      <c r="M113" s="282"/>
      <c r="N113" s="293"/>
      <c r="O113" s="293"/>
      <c r="P113" s="285"/>
      <c r="Q113" s="233"/>
      <c r="R113" s="232"/>
      <c r="S113" s="39" t="s">
        <v>180</v>
      </c>
      <c r="T113" s="89"/>
      <c r="U113" s="90"/>
      <c r="V113" s="90"/>
      <c r="W113" s="90"/>
      <c r="X113" s="90"/>
      <c r="Y113" s="90"/>
      <c r="Z113" s="40"/>
      <c r="AA113" s="93">
        <f t="shared" si="6"/>
        <v>0</v>
      </c>
      <c r="AB113" s="93">
        <f t="shared" si="7"/>
        <v>0</v>
      </c>
      <c r="AC113" s="334"/>
      <c r="AD113" s="290"/>
      <c r="AE113" s="290"/>
      <c r="AF113" s="293"/>
      <c r="AG113" s="293"/>
      <c r="AH113" s="239"/>
      <c r="AI113" s="239"/>
      <c r="AJ113" s="222"/>
      <c r="AK113" s="222"/>
      <c r="AL113" s="222"/>
      <c r="AM113" s="309"/>
      <c r="AN113" s="309"/>
      <c r="AO113" s="309"/>
      <c r="AP113" s="309"/>
      <c r="AQ113" s="327"/>
      <c r="AR113" s="248"/>
    </row>
    <row r="114" spans="1:44" s="86" customFormat="1" ht="28.5" customHeight="1">
      <c r="A114" s="315" t="str">
        <f>IF(E114&lt;&gt;"",'Información General'!$D$14&amp;"_"&amp;+$A$1+6,"")</f>
        <v/>
      </c>
      <c r="B114" s="258"/>
      <c r="C114" s="318"/>
      <c r="D114" s="258"/>
      <c r="E114" s="261"/>
      <c r="F114" s="258"/>
      <c r="G114" s="264"/>
      <c r="H114" s="267"/>
      <c r="I114" s="283"/>
      <c r="J114" s="267"/>
      <c r="K114" s="212"/>
      <c r="L114" s="212"/>
      <c r="M114" s="267"/>
      <c r="N114" s="214"/>
      <c r="O114" s="214"/>
      <c r="P114" s="223" t="str">
        <f>IF(AND(N114&lt;&gt;"",O114&lt;&gt;""),IF(AND(N114&gt;5,O114&gt;5),"I",IF(AND(N114&lt;=5,O114&gt;5),"II",IF(AND(N114&gt;5,O114&lt;=5),"IV",IF(AND(N114&lt;=5,O114&lt;=5),"III")))),"")</f>
        <v/>
      </c>
      <c r="Q114" s="212"/>
      <c r="R114" s="229">
        <f>IF(Q114="SI",1,IF(Q114="NO",3,0))</f>
        <v>0</v>
      </c>
      <c r="S114" s="35" t="s">
        <v>181</v>
      </c>
      <c r="T114" s="84"/>
      <c r="U114" s="85"/>
      <c r="V114" s="85"/>
      <c r="W114" s="85"/>
      <c r="X114" s="85"/>
      <c r="Y114" s="85"/>
      <c r="Z114" s="36"/>
      <c r="AA114" s="91">
        <f>IF(Z114="Suficiente",1,0)</f>
        <v>0</v>
      </c>
      <c r="AB114" s="91">
        <f>IF(Z114="Deficiente",1,0)</f>
        <v>0</v>
      </c>
      <c r="AC114" s="226" t="str">
        <f>IF(SUM(R114:R138)&gt;=1,IF((SUM(R114:R138)/COUNTA(Q114:Q138))=1,IF(SUM(AA114:AA138)&gt;=1,IF(SUM(AA114:AA138)/(SUM(AA114:AA138)+SUM(AB114:AB138))=100%,"SI","NO"),"NO"),"NO"),"")</f>
        <v/>
      </c>
      <c r="AD114" s="328" t="str">
        <f>IF($N114=1,"b","")</f>
        <v/>
      </c>
      <c r="AE114" s="328" t="str">
        <f>IF($O114=1,"b","")</f>
        <v/>
      </c>
      <c r="AF114" s="214"/>
      <c r="AG114" s="214"/>
      <c r="AH114" s="240">
        <f>IF(OR($AD114="b",$AE114="b"),2,0)</f>
        <v>0</v>
      </c>
      <c r="AI114" s="240">
        <f>IF(AND($N114=1,$AF114=1,$O114=1,$AG114=1),1,0)</f>
        <v>0</v>
      </c>
      <c r="AJ114" s="217">
        <f>IF(AF114&lt;&gt;"",IF(AI114=1,1,IF(OR($AF114&gt;$N114,AND($AC114="SI",$AF114=$N114),AND($AC114="NO",$AF114&lt;&gt;$N114)),0,1)),0)</f>
        <v>0</v>
      </c>
      <c r="AK114" s="217">
        <f>IF(AG114&lt;&gt;"",IF(AI114=1,1,IF(OR(AG114&gt;O114,AND(AC114="SI",AG114=O114),AND(AC114="NO",AG114&lt;&gt;O114)),0,1)),0)</f>
        <v>0</v>
      </c>
      <c r="AL114" s="217">
        <f>IF(AC114&lt;&gt;"",(+AI114+AJ114+AK114),0)</f>
        <v>0</v>
      </c>
      <c r="AM114" s="335" t="str">
        <f>IF($AL114&gt;=2,IF(AND($AF114="",$AG114=""),"",IF(AND($AF114&gt;5,$AG114&gt;5),"I","")),"")</f>
        <v/>
      </c>
      <c r="AN114" s="335" t="str">
        <f>IF($AL114&gt;=2,IF(AND($AF114="",$AG114=""),"",IF(AND($AF114&lt;6,$AG114&gt;5),"II","")),"")</f>
        <v/>
      </c>
      <c r="AO114" s="335" t="str">
        <f>IF($AL114&gt;=2,IF(AND($AF114="",$AG114=""),"",IF(AND($AF114&lt;6,$AG114&lt;6),"III","")),"")</f>
        <v/>
      </c>
      <c r="AP114" s="335" t="str">
        <f>IF($AL114&gt;=2,IF(AND($AF114="",$AG114=""),"",IF(AND($AF114&gt;5,$AG114&lt;6),"IV","")),"")</f>
        <v/>
      </c>
      <c r="AQ114" s="329"/>
      <c r="AR114" s="338"/>
    </row>
    <row r="115" spans="1:44" s="86" customFormat="1" ht="27" customHeight="1">
      <c r="A115" s="316"/>
      <c r="B115" s="259"/>
      <c r="C115" s="319"/>
      <c r="D115" s="259"/>
      <c r="E115" s="262"/>
      <c r="F115" s="259"/>
      <c r="G115" s="265"/>
      <c r="H115" s="268"/>
      <c r="I115" s="284"/>
      <c r="J115" s="268"/>
      <c r="K115" s="210"/>
      <c r="L115" s="210"/>
      <c r="M115" s="268"/>
      <c r="N115" s="215"/>
      <c r="O115" s="215"/>
      <c r="P115" s="224"/>
      <c r="Q115" s="210"/>
      <c r="R115" s="230"/>
      <c r="S115" s="37" t="s">
        <v>182</v>
      </c>
      <c r="T115" s="87"/>
      <c r="U115" s="88"/>
      <c r="V115" s="85"/>
      <c r="W115" s="85"/>
      <c r="X115" s="85"/>
      <c r="Y115" s="85"/>
      <c r="Z115" s="38"/>
      <c r="AA115" s="92">
        <f t="shared" si="6"/>
        <v>0</v>
      </c>
      <c r="AB115" s="92">
        <f t="shared" ref="AB115:AB138" si="8">IF(Z115="Deficiente",1,0)</f>
        <v>0</v>
      </c>
      <c r="AC115" s="227"/>
      <c r="AD115" s="289"/>
      <c r="AE115" s="289"/>
      <c r="AF115" s="215"/>
      <c r="AG115" s="215"/>
      <c r="AH115" s="238"/>
      <c r="AI115" s="238"/>
      <c r="AJ115" s="218"/>
      <c r="AK115" s="218"/>
      <c r="AL115" s="218"/>
      <c r="AM115" s="301"/>
      <c r="AN115" s="301"/>
      <c r="AO115" s="301"/>
      <c r="AP115" s="301"/>
      <c r="AQ115" s="330"/>
      <c r="AR115" s="247"/>
    </row>
    <row r="116" spans="1:44" s="86" customFormat="1" ht="31.5" customHeight="1">
      <c r="A116" s="316"/>
      <c r="B116" s="259"/>
      <c r="C116" s="319"/>
      <c r="D116" s="259"/>
      <c r="E116" s="262"/>
      <c r="F116" s="259"/>
      <c r="G116" s="265"/>
      <c r="H116" s="268"/>
      <c r="I116" s="284"/>
      <c r="J116" s="268"/>
      <c r="K116" s="210"/>
      <c r="L116" s="210"/>
      <c r="M116" s="268"/>
      <c r="N116" s="215"/>
      <c r="O116" s="215"/>
      <c r="P116" s="224"/>
      <c r="Q116" s="210"/>
      <c r="R116" s="230"/>
      <c r="S116" s="37" t="s">
        <v>183</v>
      </c>
      <c r="T116" s="87"/>
      <c r="U116" s="88"/>
      <c r="V116" s="85"/>
      <c r="W116" s="85"/>
      <c r="X116" s="85"/>
      <c r="Y116" s="85"/>
      <c r="Z116" s="38"/>
      <c r="AA116" s="92">
        <f t="shared" si="6"/>
        <v>0</v>
      </c>
      <c r="AB116" s="92">
        <f t="shared" si="8"/>
        <v>0</v>
      </c>
      <c r="AC116" s="227"/>
      <c r="AD116" s="289"/>
      <c r="AE116" s="289"/>
      <c r="AF116" s="215"/>
      <c r="AG116" s="215"/>
      <c r="AH116" s="238"/>
      <c r="AI116" s="238"/>
      <c r="AJ116" s="218"/>
      <c r="AK116" s="218"/>
      <c r="AL116" s="218"/>
      <c r="AM116" s="301"/>
      <c r="AN116" s="301"/>
      <c r="AO116" s="301"/>
      <c r="AP116" s="301"/>
      <c r="AQ116" s="330"/>
      <c r="AR116" s="247"/>
    </row>
    <row r="117" spans="1:44" s="86" customFormat="1" ht="17.100000000000001" customHeight="1">
      <c r="A117" s="316"/>
      <c r="B117" s="259"/>
      <c r="C117" s="319"/>
      <c r="D117" s="259"/>
      <c r="E117" s="262"/>
      <c r="F117" s="259"/>
      <c r="G117" s="265"/>
      <c r="H117" s="268"/>
      <c r="I117" s="284"/>
      <c r="J117" s="268"/>
      <c r="K117" s="210"/>
      <c r="L117" s="210"/>
      <c r="M117" s="268"/>
      <c r="N117" s="215"/>
      <c r="O117" s="215"/>
      <c r="P117" s="224"/>
      <c r="Q117" s="210"/>
      <c r="R117" s="230"/>
      <c r="S117" s="37" t="s">
        <v>184</v>
      </c>
      <c r="T117" s="87"/>
      <c r="U117" s="88"/>
      <c r="V117" s="88"/>
      <c r="W117" s="88"/>
      <c r="X117" s="88"/>
      <c r="Y117" s="88"/>
      <c r="Z117" s="38"/>
      <c r="AA117" s="92">
        <f t="shared" si="6"/>
        <v>0</v>
      </c>
      <c r="AB117" s="92">
        <f t="shared" si="8"/>
        <v>0</v>
      </c>
      <c r="AC117" s="227"/>
      <c r="AD117" s="289"/>
      <c r="AE117" s="289"/>
      <c r="AF117" s="215"/>
      <c r="AG117" s="215"/>
      <c r="AH117" s="238"/>
      <c r="AI117" s="238"/>
      <c r="AJ117" s="218"/>
      <c r="AK117" s="218"/>
      <c r="AL117" s="218"/>
      <c r="AM117" s="301"/>
      <c r="AN117" s="301"/>
      <c r="AO117" s="301"/>
      <c r="AP117" s="301"/>
      <c r="AQ117" s="330"/>
      <c r="AR117" s="247"/>
    </row>
    <row r="118" spans="1:44" s="86" customFormat="1" ht="17.100000000000001" customHeight="1">
      <c r="A118" s="316"/>
      <c r="B118" s="259"/>
      <c r="C118" s="319"/>
      <c r="D118" s="259"/>
      <c r="E118" s="262"/>
      <c r="F118" s="259"/>
      <c r="G118" s="265"/>
      <c r="H118" s="268"/>
      <c r="I118" s="284"/>
      <c r="J118" s="268"/>
      <c r="K118" s="210"/>
      <c r="L118" s="210"/>
      <c r="M118" s="268"/>
      <c r="N118" s="215"/>
      <c r="O118" s="215"/>
      <c r="P118" s="224"/>
      <c r="Q118" s="210"/>
      <c r="R118" s="230"/>
      <c r="S118" s="37" t="s">
        <v>185</v>
      </c>
      <c r="T118" s="87"/>
      <c r="U118" s="88"/>
      <c r="V118" s="88"/>
      <c r="W118" s="88"/>
      <c r="X118" s="88"/>
      <c r="Y118" s="88"/>
      <c r="Z118" s="38"/>
      <c r="AA118" s="92">
        <f t="shared" si="6"/>
        <v>0</v>
      </c>
      <c r="AB118" s="92">
        <f t="shared" si="8"/>
        <v>0</v>
      </c>
      <c r="AC118" s="227"/>
      <c r="AD118" s="289"/>
      <c r="AE118" s="289"/>
      <c r="AF118" s="215"/>
      <c r="AG118" s="215"/>
      <c r="AH118" s="238"/>
      <c r="AI118" s="238"/>
      <c r="AJ118" s="218"/>
      <c r="AK118" s="218"/>
      <c r="AL118" s="218"/>
      <c r="AM118" s="301"/>
      <c r="AN118" s="301"/>
      <c r="AO118" s="301"/>
      <c r="AP118" s="301"/>
      <c r="AQ118" s="330"/>
      <c r="AR118" s="247"/>
    </row>
    <row r="119" spans="1:44" s="86" customFormat="1" ht="35.25" customHeight="1">
      <c r="A119" s="316"/>
      <c r="B119" s="259"/>
      <c r="C119" s="319"/>
      <c r="D119" s="259"/>
      <c r="E119" s="262"/>
      <c r="F119" s="259"/>
      <c r="G119" s="265"/>
      <c r="H119" s="268"/>
      <c r="I119" s="284"/>
      <c r="J119" s="268"/>
      <c r="K119" s="210"/>
      <c r="L119" s="210"/>
      <c r="M119" s="268"/>
      <c r="N119" s="215"/>
      <c r="O119" s="215"/>
      <c r="P119" s="224"/>
      <c r="Q119" s="210"/>
      <c r="R119" s="231">
        <f>IF(Q119="SI",1,IF(Q119="NO",3,0))</f>
        <v>0</v>
      </c>
      <c r="S119" s="37" t="s">
        <v>186</v>
      </c>
      <c r="T119" s="87"/>
      <c r="U119" s="88"/>
      <c r="V119" s="85"/>
      <c r="W119" s="85"/>
      <c r="X119" s="85"/>
      <c r="Y119" s="85"/>
      <c r="Z119" s="38"/>
      <c r="AA119" s="92">
        <f t="shared" si="6"/>
        <v>0</v>
      </c>
      <c r="AB119" s="92">
        <f t="shared" si="8"/>
        <v>0</v>
      </c>
      <c r="AC119" s="227"/>
      <c r="AD119" s="289"/>
      <c r="AE119" s="289"/>
      <c r="AF119" s="215"/>
      <c r="AG119" s="215"/>
      <c r="AH119" s="238"/>
      <c r="AI119" s="238"/>
      <c r="AJ119" s="218"/>
      <c r="AK119" s="218"/>
      <c r="AL119" s="218"/>
      <c r="AM119" s="301"/>
      <c r="AN119" s="301"/>
      <c r="AO119" s="301"/>
      <c r="AP119" s="301"/>
      <c r="AQ119" s="330"/>
      <c r="AR119" s="246"/>
    </row>
    <row r="120" spans="1:44" s="86" customFormat="1" ht="17.100000000000001" customHeight="1">
      <c r="A120" s="316"/>
      <c r="B120" s="259"/>
      <c r="C120" s="319"/>
      <c r="D120" s="259"/>
      <c r="E120" s="262"/>
      <c r="F120" s="259"/>
      <c r="G120" s="265"/>
      <c r="H120" s="268"/>
      <c r="I120" s="284"/>
      <c r="J120" s="268"/>
      <c r="K120" s="210"/>
      <c r="L120" s="210"/>
      <c r="M120" s="268"/>
      <c r="N120" s="215"/>
      <c r="O120" s="215"/>
      <c r="P120" s="224"/>
      <c r="Q120" s="210"/>
      <c r="R120" s="230"/>
      <c r="S120" s="37" t="s">
        <v>187</v>
      </c>
      <c r="T120" s="87"/>
      <c r="U120" s="88"/>
      <c r="V120" s="88"/>
      <c r="W120" s="88"/>
      <c r="X120" s="88"/>
      <c r="Y120" s="88"/>
      <c r="Z120" s="38"/>
      <c r="AA120" s="92">
        <f t="shared" si="6"/>
        <v>0</v>
      </c>
      <c r="AB120" s="92">
        <f t="shared" si="8"/>
        <v>0</v>
      </c>
      <c r="AC120" s="227"/>
      <c r="AD120" s="289"/>
      <c r="AE120" s="289"/>
      <c r="AF120" s="215"/>
      <c r="AG120" s="215"/>
      <c r="AH120" s="238"/>
      <c r="AI120" s="238"/>
      <c r="AJ120" s="218"/>
      <c r="AK120" s="218"/>
      <c r="AL120" s="218"/>
      <c r="AM120" s="301"/>
      <c r="AN120" s="301"/>
      <c r="AO120" s="301"/>
      <c r="AP120" s="301"/>
      <c r="AQ120" s="330"/>
      <c r="AR120" s="247"/>
    </row>
    <row r="121" spans="1:44" s="86" customFormat="1" ht="17.100000000000001" customHeight="1">
      <c r="A121" s="316"/>
      <c r="B121" s="259"/>
      <c r="C121" s="319"/>
      <c r="D121" s="259"/>
      <c r="E121" s="262"/>
      <c r="F121" s="259"/>
      <c r="G121" s="265"/>
      <c r="H121" s="268"/>
      <c r="I121" s="284"/>
      <c r="J121" s="268"/>
      <c r="K121" s="210"/>
      <c r="L121" s="210"/>
      <c r="M121" s="268"/>
      <c r="N121" s="215"/>
      <c r="O121" s="215"/>
      <c r="P121" s="224"/>
      <c r="Q121" s="210"/>
      <c r="R121" s="230"/>
      <c r="S121" s="37" t="s">
        <v>100</v>
      </c>
      <c r="T121" s="87"/>
      <c r="U121" s="88"/>
      <c r="V121" s="88"/>
      <c r="W121" s="88"/>
      <c r="X121" s="88"/>
      <c r="Y121" s="88"/>
      <c r="Z121" s="38"/>
      <c r="AA121" s="92">
        <f t="shared" si="6"/>
        <v>0</v>
      </c>
      <c r="AB121" s="92">
        <f t="shared" si="8"/>
        <v>0</v>
      </c>
      <c r="AC121" s="227"/>
      <c r="AD121" s="289"/>
      <c r="AE121" s="289"/>
      <c r="AF121" s="215"/>
      <c r="AG121" s="215"/>
      <c r="AH121" s="238"/>
      <c r="AI121" s="238"/>
      <c r="AJ121" s="218"/>
      <c r="AK121" s="218"/>
      <c r="AL121" s="218"/>
      <c r="AM121" s="301"/>
      <c r="AN121" s="301"/>
      <c r="AO121" s="301"/>
      <c r="AP121" s="301"/>
      <c r="AQ121" s="330"/>
      <c r="AR121" s="247"/>
    </row>
    <row r="122" spans="1:44" s="86" customFormat="1" ht="17.100000000000001" customHeight="1">
      <c r="A122" s="316"/>
      <c r="B122" s="259"/>
      <c r="C122" s="319"/>
      <c r="D122" s="259"/>
      <c r="E122" s="262"/>
      <c r="F122" s="259"/>
      <c r="G122" s="265"/>
      <c r="H122" s="268"/>
      <c r="I122" s="284"/>
      <c r="J122" s="268"/>
      <c r="K122" s="210"/>
      <c r="L122" s="210"/>
      <c r="M122" s="268"/>
      <c r="N122" s="215"/>
      <c r="O122" s="215"/>
      <c r="P122" s="224"/>
      <c r="Q122" s="210"/>
      <c r="R122" s="230"/>
      <c r="S122" s="37" t="s">
        <v>101</v>
      </c>
      <c r="T122" s="87"/>
      <c r="U122" s="88"/>
      <c r="V122" s="88"/>
      <c r="W122" s="88"/>
      <c r="X122" s="88"/>
      <c r="Y122" s="88"/>
      <c r="Z122" s="38"/>
      <c r="AA122" s="92">
        <f t="shared" si="6"/>
        <v>0</v>
      </c>
      <c r="AB122" s="92">
        <f t="shared" si="8"/>
        <v>0</v>
      </c>
      <c r="AC122" s="227"/>
      <c r="AD122" s="289"/>
      <c r="AE122" s="289"/>
      <c r="AF122" s="215"/>
      <c r="AG122" s="215"/>
      <c r="AH122" s="238"/>
      <c r="AI122" s="238"/>
      <c r="AJ122" s="218"/>
      <c r="AK122" s="218"/>
      <c r="AL122" s="218"/>
      <c r="AM122" s="301"/>
      <c r="AN122" s="301"/>
      <c r="AO122" s="301"/>
      <c r="AP122" s="301"/>
      <c r="AQ122" s="330"/>
      <c r="AR122" s="247"/>
    </row>
    <row r="123" spans="1:44" s="86" customFormat="1" ht="17.100000000000001" customHeight="1">
      <c r="A123" s="316"/>
      <c r="B123" s="259"/>
      <c r="C123" s="319"/>
      <c r="D123" s="259"/>
      <c r="E123" s="262"/>
      <c r="F123" s="259"/>
      <c r="G123" s="265"/>
      <c r="H123" s="268"/>
      <c r="I123" s="284"/>
      <c r="J123" s="268"/>
      <c r="K123" s="210"/>
      <c r="L123" s="210"/>
      <c r="M123" s="268"/>
      <c r="N123" s="215"/>
      <c r="O123" s="215"/>
      <c r="P123" s="224"/>
      <c r="Q123" s="210"/>
      <c r="R123" s="230"/>
      <c r="S123" s="37" t="s">
        <v>102</v>
      </c>
      <c r="T123" s="87"/>
      <c r="U123" s="88"/>
      <c r="V123" s="88"/>
      <c r="W123" s="88"/>
      <c r="X123" s="88"/>
      <c r="Y123" s="88"/>
      <c r="Z123" s="38"/>
      <c r="AA123" s="92">
        <f t="shared" si="6"/>
        <v>0</v>
      </c>
      <c r="AB123" s="92">
        <f t="shared" si="8"/>
        <v>0</v>
      </c>
      <c r="AC123" s="227"/>
      <c r="AD123" s="289"/>
      <c r="AE123" s="289"/>
      <c r="AF123" s="215"/>
      <c r="AG123" s="215"/>
      <c r="AH123" s="238"/>
      <c r="AI123" s="238"/>
      <c r="AJ123" s="218"/>
      <c r="AK123" s="218"/>
      <c r="AL123" s="218"/>
      <c r="AM123" s="301"/>
      <c r="AN123" s="301"/>
      <c r="AO123" s="301"/>
      <c r="AP123" s="301"/>
      <c r="AQ123" s="330"/>
      <c r="AR123" s="247"/>
    </row>
    <row r="124" spans="1:44" s="86" customFormat="1" ht="17.100000000000001" customHeight="1">
      <c r="A124" s="316"/>
      <c r="B124" s="259"/>
      <c r="C124" s="319"/>
      <c r="D124" s="259"/>
      <c r="E124" s="262"/>
      <c r="F124" s="259"/>
      <c r="G124" s="265"/>
      <c r="H124" s="268"/>
      <c r="I124" s="284"/>
      <c r="J124" s="268"/>
      <c r="K124" s="210"/>
      <c r="L124" s="210"/>
      <c r="M124" s="268"/>
      <c r="N124" s="215"/>
      <c r="O124" s="215"/>
      <c r="P124" s="224"/>
      <c r="Q124" s="210"/>
      <c r="R124" s="231">
        <f>IF(Q124="SI",1,IF(Q124="NO",3,0))</f>
        <v>0</v>
      </c>
      <c r="S124" s="37" t="s">
        <v>188</v>
      </c>
      <c r="T124" s="87"/>
      <c r="U124" s="88"/>
      <c r="V124" s="88"/>
      <c r="W124" s="88"/>
      <c r="X124" s="88"/>
      <c r="Y124" s="88"/>
      <c r="Z124" s="38"/>
      <c r="AA124" s="92">
        <f t="shared" si="6"/>
        <v>0</v>
      </c>
      <c r="AB124" s="92">
        <f t="shared" si="8"/>
        <v>0</v>
      </c>
      <c r="AC124" s="227"/>
      <c r="AD124" s="289"/>
      <c r="AE124" s="289"/>
      <c r="AF124" s="215"/>
      <c r="AG124" s="215"/>
      <c r="AH124" s="238"/>
      <c r="AI124" s="238"/>
      <c r="AJ124" s="218"/>
      <c r="AK124" s="218"/>
      <c r="AL124" s="218"/>
      <c r="AM124" s="301"/>
      <c r="AN124" s="301"/>
      <c r="AO124" s="301"/>
      <c r="AP124" s="301"/>
      <c r="AQ124" s="330"/>
      <c r="AR124" s="246"/>
    </row>
    <row r="125" spans="1:44" s="86" customFormat="1" ht="17.100000000000001" customHeight="1">
      <c r="A125" s="316"/>
      <c r="B125" s="259"/>
      <c r="C125" s="319"/>
      <c r="D125" s="259"/>
      <c r="E125" s="262"/>
      <c r="F125" s="259"/>
      <c r="G125" s="265"/>
      <c r="H125" s="268"/>
      <c r="I125" s="284"/>
      <c r="J125" s="268"/>
      <c r="K125" s="210"/>
      <c r="L125" s="210"/>
      <c r="M125" s="268"/>
      <c r="N125" s="215"/>
      <c r="O125" s="215"/>
      <c r="P125" s="224"/>
      <c r="Q125" s="210"/>
      <c r="R125" s="230"/>
      <c r="S125" s="37" t="s">
        <v>189</v>
      </c>
      <c r="T125" s="87"/>
      <c r="U125" s="88"/>
      <c r="V125" s="88"/>
      <c r="W125" s="88"/>
      <c r="X125" s="88"/>
      <c r="Y125" s="88"/>
      <c r="Z125" s="38"/>
      <c r="AA125" s="92">
        <f t="shared" si="6"/>
        <v>0</v>
      </c>
      <c r="AB125" s="92">
        <f t="shared" si="8"/>
        <v>0</v>
      </c>
      <c r="AC125" s="227"/>
      <c r="AD125" s="289"/>
      <c r="AE125" s="289"/>
      <c r="AF125" s="215"/>
      <c r="AG125" s="215"/>
      <c r="AH125" s="238"/>
      <c r="AI125" s="238"/>
      <c r="AJ125" s="218"/>
      <c r="AK125" s="218"/>
      <c r="AL125" s="218"/>
      <c r="AM125" s="301"/>
      <c r="AN125" s="301"/>
      <c r="AO125" s="301"/>
      <c r="AP125" s="301"/>
      <c r="AQ125" s="330"/>
      <c r="AR125" s="247"/>
    </row>
    <row r="126" spans="1:44" s="86" customFormat="1" ht="17.100000000000001" customHeight="1">
      <c r="A126" s="316"/>
      <c r="B126" s="259"/>
      <c r="C126" s="319"/>
      <c r="D126" s="259"/>
      <c r="E126" s="262"/>
      <c r="F126" s="259"/>
      <c r="G126" s="265"/>
      <c r="H126" s="268"/>
      <c r="I126" s="284"/>
      <c r="J126" s="268"/>
      <c r="K126" s="210"/>
      <c r="L126" s="210"/>
      <c r="M126" s="268"/>
      <c r="N126" s="215"/>
      <c r="O126" s="215"/>
      <c r="P126" s="224"/>
      <c r="Q126" s="210"/>
      <c r="R126" s="230"/>
      <c r="S126" s="37" t="s">
        <v>190</v>
      </c>
      <c r="T126" s="87"/>
      <c r="U126" s="88"/>
      <c r="V126" s="88"/>
      <c r="W126" s="88"/>
      <c r="X126" s="88"/>
      <c r="Y126" s="88"/>
      <c r="Z126" s="38"/>
      <c r="AA126" s="92">
        <f t="shared" si="6"/>
        <v>0</v>
      </c>
      <c r="AB126" s="92">
        <f t="shared" si="8"/>
        <v>0</v>
      </c>
      <c r="AC126" s="227"/>
      <c r="AD126" s="289"/>
      <c r="AE126" s="289"/>
      <c r="AF126" s="215"/>
      <c r="AG126" s="215"/>
      <c r="AH126" s="238"/>
      <c r="AI126" s="238"/>
      <c r="AJ126" s="218"/>
      <c r="AK126" s="218"/>
      <c r="AL126" s="218"/>
      <c r="AM126" s="301"/>
      <c r="AN126" s="301"/>
      <c r="AO126" s="301"/>
      <c r="AP126" s="301"/>
      <c r="AQ126" s="330"/>
      <c r="AR126" s="247"/>
    </row>
    <row r="127" spans="1:44" s="86" customFormat="1" ht="17.100000000000001" customHeight="1">
      <c r="A127" s="316"/>
      <c r="B127" s="259"/>
      <c r="C127" s="319"/>
      <c r="D127" s="259"/>
      <c r="E127" s="262"/>
      <c r="F127" s="259"/>
      <c r="G127" s="265"/>
      <c r="H127" s="268"/>
      <c r="I127" s="284"/>
      <c r="J127" s="268"/>
      <c r="K127" s="210"/>
      <c r="L127" s="210"/>
      <c r="M127" s="268"/>
      <c r="N127" s="215"/>
      <c r="O127" s="215"/>
      <c r="P127" s="224"/>
      <c r="Q127" s="210"/>
      <c r="R127" s="230"/>
      <c r="S127" s="37" t="s">
        <v>191</v>
      </c>
      <c r="T127" s="87"/>
      <c r="U127" s="88"/>
      <c r="V127" s="88"/>
      <c r="W127" s="88"/>
      <c r="X127" s="88"/>
      <c r="Y127" s="88"/>
      <c r="Z127" s="38"/>
      <c r="AA127" s="92">
        <f t="shared" si="6"/>
        <v>0</v>
      </c>
      <c r="AB127" s="92">
        <f t="shared" si="8"/>
        <v>0</v>
      </c>
      <c r="AC127" s="227"/>
      <c r="AD127" s="289"/>
      <c r="AE127" s="289"/>
      <c r="AF127" s="215"/>
      <c r="AG127" s="215"/>
      <c r="AH127" s="238"/>
      <c r="AI127" s="238"/>
      <c r="AJ127" s="218"/>
      <c r="AK127" s="218"/>
      <c r="AL127" s="218"/>
      <c r="AM127" s="301"/>
      <c r="AN127" s="301"/>
      <c r="AO127" s="301"/>
      <c r="AP127" s="301"/>
      <c r="AQ127" s="330"/>
      <c r="AR127" s="247"/>
    </row>
    <row r="128" spans="1:44" s="86" customFormat="1" ht="17.100000000000001" customHeight="1">
      <c r="A128" s="316"/>
      <c r="B128" s="259"/>
      <c r="C128" s="319"/>
      <c r="D128" s="259"/>
      <c r="E128" s="262"/>
      <c r="F128" s="259"/>
      <c r="G128" s="265"/>
      <c r="H128" s="268"/>
      <c r="I128" s="284"/>
      <c r="J128" s="268"/>
      <c r="K128" s="210"/>
      <c r="L128" s="210"/>
      <c r="M128" s="268"/>
      <c r="N128" s="215"/>
      <c r="O128" s="215"/>
      <c r="P128" s="224"/>
      <c r="Q128" s="210"/>
      <c r="R128" s="230"/>
      <c r="S128" s="37" t="s">
        <v>103</v>
      </c>
      <c r="T128" s="87"/>
      <c r="U128" s="88"/>
      <c r="V128" s="88"/>
      <c r="W128" s="88"/>
      <c r="X128" s="88"/>
      <c r="Y128" s="88"/>
      <c r="Z128" s="38"/>
      <c r="AA128" s="92">
        <f t="shared" si="6"/>
        <v>0</v>
      </c>
      <c r="AB128" s="92">
        <f t="shared" si="8"/>
        <v>0</v>
      </c>
      <c r="AC128" s="227"/>
      <c r="AD128" s="289"/>
      <c r="AE128" s="289"/>
      <c r="AF128" s="215"/>
      <c r="AG128" s="215"/>
      <c r="AH128" s="238"/>
      <c r="AI128" s="238"/>
      <c r="AJ128" s="218"/>
      <c r="AK128" s="218"/>
      <c r="AL128" s="218"/>
      <c r="AM128" s="301"/>
      <c r="AN128" s="301"/>
      <c r="AO128" s="301"/>
      <c r="AP128" s="301"/>
      <c r="AQ128" s="330"/>
      <c r="AR128" s="247"/>
    </row>
    <row r="129" spans="1:44" s="86" customFormat="1" ht="17.100000000000001" customHeight="1">
      <c r="A129" s="316"/>
      <c r="B129" s="259"/>
      <c r="C129" s="319"/>
      <c r="D129" s="259"/>
      <c r="E129" s="262"/>
      <c r="F129" s="259"/>
      <c r="G129" s="265"/>
      <c r="H129" s="268"/>
      <c r="I129" s="284"/>
      <c r="J129" s="268"/>
      <c r="K129" s="210"/>
      <c r="L129" s="210"/>
      <c r="M129" s="268"/>
      <c r="N129" s="215"/>
      <c r="O129" s="215"/>
      <c r="P129" s="224"/>
      <c r="Q129" s="210"/>
      <c r="R129" s="231">
        <f>IF(Q129="SI",1,IF(Q129="NO",3,0))</f>
        <v>0</v>
      </c>
      <c r="S129" s="37" t="s">
        <v>192</v>
      </c>
      <c r="T129" s="87"/>
      <c r="U129" s="88"/>
      <c r="V129" s="88"/>
      <c r="W129" s="88"/>
      <c r="X129" s="88"/>
      <c r="Y129" s="88"/>
      <c r="Z129" s="38"/>
      <c r="AA129" s="92">
        <f t="shared" si="6"/>
        <v>0</v>
      </c>
      <c r="AB129" s="92">
        <f t="shared" si="8"/>
        <v>0</v>
      </c>
      <c r="AC129" s="227"/>
      <c r="AD129" s="289"/>
      <c r="AE129" s="289"/>
      <c r="AF129" s="215"/>
      <c r="AG129" s="215"/>
      <c r="AH129" s="238"/>
      <c r="AI129" s="238"/>
      <c r="AJ129" s="218"/>
      <c r="AK129" s="218"/>
      <c r="AL129" s="218"/>
      <c r="AM129" s="301"/>
      <c r="AN129" s="301"/>
      <c r="AO129" s="301"/>
      <c r="AP129" s="301"/>
      <c r="AQ129" s="330"/>
      <c r="AR129" s="246"/>
    </row>
    <row r="130" spans="1:44" s="86" customFormat="1" ht="17.100000000000001" customHeight="1">
      <c r="A130" s="316"/>
      <c r="B130" s="259"/>
      <c r="C130" s="319"/>
      <c r="D130" s="259"/>
      <c r="E130" s="262"/>
      <c r="F130" s="259"/>
      <c r="G130" s="265"/>
      <c r="H130" s="268"/>
      <c r="I130" s="284"/>
      <c r="J130" s="268"/>
      <c r="K130" s="210"/>
      <c r="L130" s="210"/>
      <c r="M130" s="268"/>
      <c r="N130" s="215"/>
      <c r="O130" s="215"/>
      <c r="P130" s="224"/>
      <c r="Q130" s="210"/>
      <c r="R130" s="230"/>
      <c r="S130" s="37" t="s">
        <v>104</v>
      </c>
      <c r="T130" s="87"/>
      <c r="U130" s="88"/>
      <c r="V130" s="88"/>
      <c r="W130" s="88"/>
      <c r="X130" s="88"/>
      <c r="Y130" s="88"/>
      <c r="Z130" s="38"/>
      <c r="AA130" s="92">
        <f t="shared" si="6"/>
        <v>0</v>
      </c>
      <c r="AB130" s="92">
        <f t="shared" si="8"/>
        <v>0</v>
      </c>
      <c r="AC130" s="227"/>
      <c r="AD130" s="289"/>
      <c r="AE130" s="289"/>
      <c r="AF130" s="215"/>
      <c r="AG130" s="215"/>
      <c r="AH130" s="238"/>
      <c r="AI130" s="238"/>
      <c r="AJ130" s="218"/>
      <c r="AK130" s="218"/>
      <c r="AL130" s="218"/>
      <c r="AM130" s="301"/>
      <c r="AN130" s="301"/>
      <c r="AO130" s="301"/>
      <c r="AP130" s="301"/>
      <c r="AQ130" s="330"/>
      <c r="AR130" s="247"/>
    </row>
    <row r="131" spans="1:44" s="86" customFormat="1" ht="17.100000000000001" customHeight="1">
      <c r="A131" s="316"/>
      <c r="B131" s="259"/>
      <c r="C131" s="319"/>
      <c r="D131" s="259"/>
      <c r="E131" s="262"/>
      <c r="F131" s="259"/>
      <c r="G131" s="265"/>
      <c r="H131" s="268"/>
      <c r="I131" s="284"/>
      <c r="J131" s="268"/>
      <c r="K131" s="210"/>
      <c r="L131" s="210"/>
      <c r="M131" s="268"/>
      <c r="N131" s="215"/>
      <c r="O131" s="215"/>
      <c r="P131" s="224"/>
      <c r="Q131" s="210"/>
      <c r="R131" s="230"/>
      <c r="S131" s="37" t="s">
        <v>193</v>
      </c>
      <c r="T131" s="87"/>
      <c r="U131" s="88"/>
      <c r="V131" s="88"/>
      <c r="W131" s="88"/>
      <c r="X131" s="88"/>
      <c r="Y131" s="88"/>
      <c r="Z131" s="38"/>
      <c r="AA131" s="92">
        <f t="shared" si="6"/>
        <v>0</v>
      </c>
      <c r="AB131" s="92">
        <f t="shared" si="8"/>
        <v>0</v>
      </c>
      <c r="AC131" s="227"/>
      <c r="AD131" s="289"/>
      <c r="AE131" s="289"/>
      <c r="AF131" s="215"/>
      <c r="AG131" s="215"/>
      <c r="AH131" s="238"/>
      <c r="AI131" s="238"/>
      <c r="AJ131" s="218"/>
      <c r="AK131" s="218"/>
      <c r="AL131" s="218"/>
      <c r="AM131" s="301"/>
      <c r="AN131" s="301"/>
      <c r="AO131" s="301"/>
      <c r="AP131" s="301"/>
      <c r="AQ131" s="330"/>
      <c r="AR131" s="247"/>
    </row>
    <row r="132" spans="1:44" s="86" customFormat="1" ht="17.100000000000001" customHeight="1">
      <c r="A132" s="316"/>
      <c r="B132" s="259"/>
      <c r="C132" s="319"/>
      <c r="D132" s="259"/>
      <c r="E132" s="262"/>
      <c r="F132" s="259"/>
      <c r="G132" s="265"/>
      <c r="H132" s="268"/>
      <c r="I132" s="284"/>
      <c r="J132" s="268"/>
      <c r="K132" s="210"/>
      <c r="L132" s="210"/>
      <c r="M132" s="268"/>
      <c r="N132" s="215"/>
      <c r="O132" s="215"/>
      <c r="P132" s="224"/>
      <c r="Q132" s="210"/>
      <c r="R132" s="230"/>
      <c r="S132" s="37" t="s">
        <v>194</v>
      </c>
      <c r="T132" s="87"/>
      <c r="U132" s="88"/>
      <c r="V132" s="88"/>
      <c r="W132" s="88"/>
      <c r="X132" s="88"/>
      <c r="Y132" s="88"/>
      <c r="Z132" s="38"/>
      <c r="AA132" s="92">
        <f t="shared" si="6"/>
        <v>0</v>
      </c>
      <c r="AB132" s="92">
        <f t="shared" si="8"/>
        <v>0</v>
      </c>
      <c r="AC132" s="227"/>
      <c r="AD132" s="289"/>
      <c r="AE132" s="289"/>
      <c r="AF132" s="215"/>
      <c r="AG132" s="215"/>
      <c r="AH132" s="238"/>
      <c r="AI132" s="238"/>
      <c r="AJ132" s="218"/>
      <c r="AK132" s="218"/>
      <c r="AL132" s="218"/>
      <c r="AM132" s="301"/>
      <c r="AN132" s="301"/>
      <c r="AO132" s="301"/>
      <c r="AP132" s="301"/>
      <c r="AQ132" s="330"/>
      <c r="AR132" s="247"/>
    </row>
    <row r="133" spans="1:44" s="86" customFormat="1" ht="17.100000000000001" customHeight="1">
      <c r="A133" s="316"/>
      <c r="B133" s="259"/>
      <c r="C133" s="319"/>
      <c r="D133" s="259"/>
      <c r="E133" s="262"/>
      <c r="F133" s="259"/>
      <c r="G133" s="265"/>
      <c r="H133" s="268"/>
      <c r="I133" s="284"/>
      <c r="J133" s="268"/>
      <c r="K133" s="210"/>
      <c r="L133" s="210"/>
      <c r="M133" s="268"/>
      <c r="N133" s="215"/>
      <c r="O133" s="215"/>
      <c r="P133" s="224"/>
      <c r="Q133" s="210"/>
      <c r="R133" s="230"/>
      <c r="S133" s="37" t="s">
        <v>195</v>
      </c>
      <c r="T133" s="87"/>
      <c r="U133" s="88"/>
      <c r="V133" s="88"/>
      <c r="W133" s="88"/>
      <c r="X133" s="88"/>
      <c r="Y133" s="88"/>
      <c r="Z133" s="38"/>
      <c r="AA133" s="92">
        <f t="shared" si="6"/>
        <v>0</v>
      </c>
      <c r="AB133" s="92">
        <f t="shared" si="8"/>
        <v>0</v>
      </c>
      <c r="AC133" s="227"/>
      <c r="AD133" s="289"/>
      <c r="AE133" s="289"/>
      <c r="AF133" s="215"/>
      <c r="AG133" s="215"/>
      <c r="AH133" s="238"/>
      <c r="AI133" s="238"/>
      <c r="AJ133" s="218"/>
      <c r="AK133" s="218"/>
      <c r="AL133" s="218"/>
      <c r="AM133" s="301"/>
      <c r="AN133" s="301"/>
      <c r="AO133" s="301"/>
      <c r="AP133" s="301"/>
      <c r="AQ133" s="330"/>
      <c r="AR133" s="247"/>
    </row>
    <row r="134" spans="1:44" s="86" customFormat="1" ht="17.100000000000001" customHeight="1">
      <c r="A134" s="316"/>
      <c r="B134" s="259"/>
      <c r="C134" s="319"/>
      <c r="D134" s="259"/>
      <c r="E134" s="262"/>
      <c r="F134" s="259"/>
      <c r="G134" s="265"/>
      <c r="H134" s="268"/>
      <c r="I134" s="284"/>
      <c r="J134" s="268"/>
      <c r="K134" s="210"/>
      <c r="L134" s="210"/>
      <c r="M134" s="268"/>
      <c r="N134" s="215"/>
      <c r="O134" s="215"/>
      <c r="P134" s="224"/>
      <c r="Q134" s="210"/>
      <c r="R134" s="231">
        <f>IF(Q134="SI",1,IF(Q134="NO",3,0))</f>
        <v>0</v>
      </c>
      <c r="S134" s="37" t="s">
        <v>105</v>
      </c>
      <c r="T134" s="87"/>
      <c r="U134" s="88"/>
      <c r="V134" s="88"/>
      <c r="W134" s="88"/>
      <c r="X134" s="88"/>
      <c r="Y134" s="88"/>
      <c r="Z134" s="38"/>
      <c r="AA134" s="92">
        <f t="shared" si="6"/>
        <v>0</v>
      </c>
      <c r="AB134" s="92">
        <f t="shared" si="8"/>
        <v>0</v>
      </c>
      <c r="AC134" s="227"/>
      <c r="AD134" s="289"/>
      <c r="AE134" s="289"/>
      <c r="AF134" s="215"/>
      <c r="AG134" s="215"/>
      <c r="AH134" s="238"/>
      <c r="AI134" s="238"/>
      <c r="AJ134" s="218"/>
      <c r="AK134" s="218"/>
      <c r="AL134" s="218"/>
      <c r="AM134" s="301"/>
      <c r="AN134" s="301"/>
      <c r="AO134" s="301"/>
      <c r="AP134" s="301"/>
      <c r="AQ134" s="330"/>
      <c r="AR134" s="246"/>
    </row>
    <row r="135" spans="1:44" s="86" customFormat="1" ht="17.100000000000001" customHeight="1">
      <c r="A135" s="316"/>
      <c r="B135" s="259"/>
      <c r="C135" s="319"/>
      <c r="D135" s="259"/>
      <c r="E135" s="262"/>
      <c r="F135" s="259"/>
      <c r="G135" s="265"/>
      <c r="H135" s="268"/>
      <c r="I135" s="284"/>
      <c r="J135" s="268"/>
      <c r="K135" s="210"/>
      <c r="L135" s="210"/>
      <c r="M135" s="268"/>
      <c r="N135" s="215"/>
      <c r="O135" s="215"/>
      <c r="P135" s="224"/>
      <c r="Q135" s="210"/>
      <c r="R135" s="230"/>
      <c r="S135" s="37" t="s">
        <v>196</v>
      </c>
      <c r="T135" s="87"/>
      <c r="U135" s="88"/>
      <c r="V135" s="88"/>
      <c r="W135" s="88"/>
      <c r="X135" s="88"/>
      <c r="Y135" s="88"/>
      <c r="Z135" s="38"/>
      <c r="AA135" s="92">
        <f t="shared" si="6"/>
        <v>0</v>
      </c>
      <c r="AB135" s="92">
        <f t="shared" si="8"/>
        <v>0</v>
      </c>
      <c r="AC135" s="227"/>
      <c r="AD135" s="289"/>
      <c r="AE135" s="289"/>
      <c r="AF135" s="215"/>
      <c r="AG135" s="215"/>
      <c r="AH135" s="238"/>
      <c r="AI135" s="238"/>
      <c r="AJ135" s="218"/>
      <c r="AK135" s="218"/>
      <c r="AL135" s="218"/>
      <c r="AM135" s="301"/>
      <c r="AN135" s="301"/>
      <c r="AO135" s="301"/>
      <c r="AP135" s="301"/>
      <c r="AQ135" s="330"/>
      <c r="AR135" s="247"/>
    </row>
    <row r="136" spans="1:44" s="86" customFormat="1" ht="17.100000000000001" customHeight="1">
      <c r="A136" s="316"/>
      <c r="B136" s="259"/>
      <c r="C136" s="319"/>
      <c r="D136" s="259"/>
      <c r="E136" s="262"/>
      <c r="F136" s="259"/>
      <c r="G136" s="265"/>
      <c r="H136" s="268"/>
      <c r="I136" s="284"/>
      <c r="J136" s="268"/>
      <c r="K136" s="210"/>
      <c r="L136" s="210"/>
      <c r="M136" s="268"/>
      <c r="N136" s="215"/>
      <c r="O136" s="215"/>
      <c r="P136" s="224"/>
      <c r="Q136" s="210"/>
      <c r="R136" s="230"/>
      <c r="S136" s="37" t="s">
        <v>197</v>
      </c>
      <c r="T136" s="87"/>
      <c r="U136" s="88"/>
      <c r="V136" s="88"/>
      <c r="W136" s="88"/>
      <c r="X136" s="88"/>
      <c r="Y136" s="88"/>
      <c r="Z136" s="38"/>
      <c r="AA136" s="92">
        <f t="shared" si="6"/>
        <v>0</v>
      </c>
      <c r="AB136" s="92">
        <f t="shared" si="8"/>
        <v>0</v>
      </c>
      <c r="AC136" s="227"/>
      <c r="AD136" s="289"/>
      <c r="AE136" s="289"/>
      <c r="AF136" s="215"/>
      <c r="AG136" s="215"/>
      <c r="AH136" s="238"/>
      <c r="AI136" s="238"/>
      <c r="AJ136" s="218"/>
      <c r="AK136" s="218"/>
      <c r="AL136" s="218"/>
      <c r="AM136" s="301"/>
      <c r="AN136" s="301"/>
      <c r="AO136" s="301"/>
      <c r="AP136" s="301"/>
      <c r="AQ136" s="330"/>
      <c r="AR136" s="247"/>
    </row>
    <row r="137" spans="1:44" s="86" customFormat="1" ht="17.100000000000001" customHeight="1">
      <c r="A137" s="316"/>
      <c r="B137" s="259"/>
      <c r="C137" s="319"/>
      <c r="D137" s="259"/>
      <c r="E137" s="262"/>
      <c r="F137" s="259"/>
      <c r="G137" s="265"/>
      <c r="H137" s="268"/>
      <c r="I137" s="284"/>
      <c r="J137" s="268"/>
      <c r="K137" s="210"/>
      <c r="L137" s="210"/>
      <c r="M137" s="268"/>
      <c r="N137" s="215"/>
      <c r="O137" s="215"/>
      <c r="P137" s="224"/>
      <c r="Q137" s="210"/>
      <c r="R137" s="230"/>
      <c r="S137" s="37" t="s">
        <v>198</v>
      </c>
      <c r="T137" s="87"/>
      <c r="U137" s="88"/>
      <c r="V137" s="88"/>
      <c r="W137" s="88"/>
      <c r="X137" s="88"/>
      <c r="Y137" s="88"/>
      <c r="Z137" s="38"/>
      <c r="AA137" s="92">
        <f t="shared" si="6"/>
        <v>0</v>
      </c>
      <c r="AB137" s="92">
        <f t="shared" si="8"/>
        <v>0</v>
      </c>
      <c r="AC137" s="227"/>
      <c r="AD137" s="289"/>
      <c r="AE137" s="289"/>
      <c r="AF137" s="215"/>
      <c r="AG137" s="215"/>
      <c r="AH137" s="238"/>
      <c r="AI137" s="238"/>
      <c r="AJ137" s="218"/>
      <c r="AK137" s="218"/>
      <c r="AL137" s="218"/>
      <c r="AM137" s="301"/>
      <c r="AN137" s="301"/>
      <c r="AO137" s="301"/>
      <c r="AP137" s="301"/>
      <c r="AQ137" s="330"/>
      <c r="AR137" s="247"/>
    </row>
    <row r="138" spans="1:44" s="86" customFormat="1" ht="17.100000000000001" customHeight="1">
      <c r="A138" s="317"/>
      <c r="B138" s="260"/>
      <c r="C138" s="320"/>
      <c r="D138" s="260"/>
      <c r="E138" s="263"/>
      <c r="F138" s="260"/>
      <c r="G138" s="266"/>
      <c r="H138" s="269"/>
      <c r="I138" s="294"/>
      <c r="J138" s="269"/>
      <c r="K138" s="211"/>
      <c r="L138" s="211"/>
      <c r="M138" s="269"/>
      <c r="N138" s="216"/>
      <c r="O138" s="216"/>
      <c r="P138" s="225"/>
      <c r="Q138" s="211"/>
      <c r="R138" s="232"/>
      <c r="S138" s="39" t="s">
        <v>199</v>
      </c>
      <c r="T138" s="89"/>
      <c r="U138" s="90"/>
      <c r="V138" s="90"/>
      <c r="W138" s="90"/>
      <c r="X138" s="90"/>
      <c r="Y138" s="90"/>
      <c r="Z138" s="40"/>
      <c r="AA138" s="93">
        <f t="shared" si="6"/>
        <v>0</v>
      </c>
      <c r="AB138" s="93">
        <f t="shared" si="8"/>
        <v>0</v>
      </c>
      <c r="AC138" s="228"/>
      <c r="AD138" s="290"/>
      <c r="AE138" s="290"/>
      <c r="AF138" s="216"/>
      <c r="AG138" s="216"/>
      <c r="AH138" s="239"/>
      <c r="AI138" s="239"/>
      <c r="AJ138" s="219"/>
      <c r="AK138" s="219"/>
      <c r="AL138" s="219"/>
      <c r="AM138" s="309"/>
      <c r="AN138" s="309"/>
      <c r="AO138" s="309"/>
      <c r="AP138" s="309"/>
      <c r="AQ138" s="331"/>
      <c r="AR138" s="248"/>
    </row>
    <row r="139" spans="1:44" s="86" customFormat="1" ht="17.100000000000001" customHeight="1">
      <c r="A139" s="321" t="str">
        <f>IF(E139&lt;&gt;"",'Información General'!$D$14&amp;"_"&amp;+$A$1+7,"")</f>
        <v/>
      </c>
      <c r="B139" s="270"/>
      <c r="C139" s="324"/>
      <c r="D139" s="270"/>
      <c r="E139" s="273"/>
      <c r="F139" s="270"/>
      <c r="G139" s="276"/>
      <c r="H139" s="267"/>
      <c r="I139" s="313"/>
      <c r="J139" s="314"/>
      <c r="K139" s="336"/>
      <c r="L139" s="257"/>
      <c r="M139" s="314"/>
      <c r="N139" s="291"/>
      <c r="O139" s="291"/>
      <c r="P139" s="242" t="str">
        <f>IF(AND(N139&lt;&gt;"",O139&lt;&gt;""),IF(AND(N139&gt;5,O139&gt;5),"I",IF(AND(N139&lt;=5,O139&gt;5),"II",IF(AND(N139&gt;5,O139&lt;=5),"IV",IF(AND(N139&lt;=5,O139&lt;=5),"III")))),"")</f>
        <v/>
      </c>
      <c r="Q139" s="257"/>
      <c r="R139" s="286">
        <f>IF(Q139="SI",1,IF(Q139="NO",3,0))</f>
        <v>0</v>
      </c>
      <c r="S139" s="35" t="s">
        <v>200</v>
      </c>
      <c r="T139" s="84"/>
      <c r="U139" s="85"/>
      <c r="V139" s="85"/>
      <c r="W139" s="85"/>
      <c r="X139" s="85"/>
      <c r="Y139" s="85"/>
      <c r="Z139" s="36"/>
      <c r="AA139" s="91">
        <f>IF(Z139="Suficiente",1,0)</f>
        <v>0</v>
      </c>
      <c r="AB139" s="91">
        <f>IF(Z139="Deficiente",1,0)</f>
        <v>0</v>
      </c>
      <c r="AC139" s="332" t="str">
        <f>IF(SUM(R139:R163)&gt;=1,IF((SUM(R139:R163)/COUNTA(Q139:Q163))=1,IF(SUM(AA139:AA163)&gt;=1,IF(SUM(AA139:AA163)/(SUM(AA139:AA163)+SUM(AB139:AB163))=100%,"SI","NO"),"NO"),"NO"),"")</f>
        <v/>
      </c>
      <c r="AD139" s="288" t="str">
        <f>IF($N139=1,"b","")</f>
        <v/>
      </c>
      <c r="AE139" s="288" t="str">
        <f>IF($O139=1,"b","")</f>
        <v/>
      </c>
      <c r="AF139" s="291"/>
      <c r="AG139" s="291"/>
      <c r="AH139" s="237">
        <f>IF(OR($AD139="b",$AE139="b"),2,0)</f>
        <v>0</v>
      </c>
      <c r="AI139" s="237">
        <f>IF(AND($N139=1,$AF139=1,$O139=1,$AG139=1),1,0)</f>
        <v>0</v>
      </c>
      <c r="AJ139" s="220">
        <f>IF(AF139&lt;&gt;"",IF(AI139=1,1,IF(OR($AF139&gt;$N139,AND($AC139="SI",$AF139=$N139),AND($AC139="NO",$AF139&lt;&gt;$N139)),0,1)),0)</f>
        <v>0</v>
      </c>
      <c r="AK139" s="220">
        <f>IF(AG139&lt;&gt;"",IF(AI139=1,1,IF(OR(AG139&gt;O139,AND(AC139="SI",AG139=O139),AND(AC139="NO",AG139&lt;&gt;O139)),0,1)),0)</f>
        <v>0</v>
      </c>
      <c r="AL139" s="220">
        <f>IF(AC139&lt;&gt;"",(+AI139+AJ139+AK139),0)</f>
        <v>0</v>
      </c>
      <c r="AM139" s="300" t="str">
        <f>IF($AL139&gt;=2,IF(AND($AF139="",$AG139=""),"",IF(AND($AF139&gt;5,$AG139&gt;5),"I","")),"")</f>
        <v/>
      </c>
      <c r="AN139" s="300" t="str">
        <f>IF($AL139&gt;=2,IF(AND($AF139="",$AG139=""),"",IF(AND($AF139&lt;6,$AG139&gt;5),"II","")),"")</f>
        <v/>
      </c>
      <c r="AO139" s="300" t="str">
        <f>IF($AL139&gt;=2,IF(AND($AF139="",$AG139=""),"",IF(AND($AF139&lt;6,$AG139&lt;6),"III","")),"")</f>
        <v/>
      </c>
      <c r="AP139" s="300" t="str">
        <f>IF($AL139&gt;=2,IF(AND($AF139="",$AG139=""),"",IF(AND($AF139&gt;5,$AG139&lt;6),"IV","")),"")</f>
        <v/>
      </c>
      <c r="AQ139" s="304"/>
      <c r="AR139" s="302"/>
    </row>
    <row r="140" spans="1:44" s="86" customFormat="1" ht="17.100000000000001" customHeight="1">
      <c r="A140" s="322"/>
      <c r="B140" s="271"/>
      <c r="C140" s="325"/>
      <c r="D140" s="271"/>
      <c r="E140" s="274"/>
      <c r="F140" s="271"/>
      <c r="G140" s="277"/>
      <c r="H140" s="268"/>
      <c r="I140" s="279"/>
      <c r="J140" s="281"/>
      <c r="K140" s="235"/>
      <c r="L140" s="213"/>
      <c r="M140" s="281"/>
      <c r="N140" s="292"/>
      <c r="O140" s="292"/>
      <c r="P140" s="243"/>
      <c r="Q140" s="213"/>
      <c r="R140" s="230"/>
      <c r="S140" s="37" t="s">
        <v>201</v>
      </c>
      <c r="T140" s="87"/>
      <c r="U140" s="88"/>
      <c r="V140" s="88"/>
      <c r="W140" s="88"/>
      <c r="X140" s="88"/>
      <c r="Y140" s="88"/>
      <c r="Z140" s="38"/>
      <c r="AA140" s="92">
        <f t="shared" si="6"/>
        <v>0</v>
      </c>
      <c r="AB140" s="92">
        <f t="shared" ref="AB140:AB163" si="9">IF(Z140="Deficiente",1,0)</f>
        <v>0</v>
      </c>
      <c r="AC140" s="333"/>
      <c r="AD140" s="289"/>
      <c r="AE140" s="289"/>
      <c r="AF140" s="292"/>
      <c r="AG140" s="292"/>
      <c r="AH140" s="238"/>
      <c r="AI140" s="238"/>
      <c r="AJ140" s="221"/>
      <c r="AK140" s="221"/>
      <c r="AL140" s="221"/>
      <c r="AM140" s="301"/>
      <c r="AN140" s="301"/>
      <c r="AO140" s="301"/>
      <c r="AP140" s="301"/>
      <c r="AQ140" s="305"/>
      <c r="AR140" s="247"/>
    </row>
    <row r="141" spans="1:44" s="86" customFormat="1" ht="17.100000000000001" customHeight="1">
      <c r="A141" s="322"/>
      <c r="B141" s="271"/>
      <c r="C141" s="325"/>
      <c r="D141" s="271"/>
      <c r="E141" s="274"/>
      <c r="F141" s="271"/>
      <c r="G141" s="277"/>
      <c r="H141" s="268"/>
      <c r="I141" s="279"/>
      <c r="J141" s="281"/>
      <c r="K141" s="235"/>
      <c r="L141" s="213"/>
      <c r="M141" s="281"/>
      <c r="N141" s="292"/>
      <c r="O141" s="292"/>
      <c r="P141" s="243"/>
      <c r="Q141" s="213"/>
      <c r="R141" s="230"/>
      <c r="S141" s="37" t="s">
        <v>202</v>
      </c>
      <c r="T141" s="87"/>
      <c r="U141" s="88"/>
      <c r="V141" s="88"/>
      <c r="W141" s="88"/>
      <c r="X141" s="88"/>
      <c r="Y141" s="88"/>
      <c r="Z141" s="38"/>
      <c r="AA141" s="92">
        <f t="shared" si="6"/>
        <v>0</v>
      </c>
      <c r="AB141" s="92">
        <f t="shared" si="9"/>
        <v>0</v>
      </c>
      <c r="AC141" s="333"/>
      <c r="AD141" s="289"/>
      <c r="AE141" s="289"/>
      <c r="AF141" s="292"/>
      <c r="AG141" s="292"/>
      <c r="AH141" s="238"/>
      <c r="AI141" s="238"/>
      <c r="AJ141" s="221"/>
      <c r="AK141" s="221"/>
      <c r="AL141" s="221"/>
      <c r="AM141" s="301"/>
      <c r="AN141" s="301"/>
      <c r="AO141" s="301"/>
      <c r="AP141" s="301"/>
      <c r="AQ141" s="305"/>
      <c r="AR141" s="247"/>
    </row>
    <row r="142" spans="1:44" s="86" customFormat="1" ht="17.100000000000001" customHeight="1">
      <c r="A142" s="322"/>
      <c r="B142" s="271"/>
      <c r="C142" s="325"/>
      <c r="D142" s="271"/>
      <c r="E142" s="274"/>
      <c r="F142" s="271"/>
      <c r="G142" s="277"/>
      <c r="H142" s="268"/>
      <c r="I142" s="279"/>
      <c r="J142" s="281"/>
      <c r="K142" s="235"/>
      <c r="L142" s="213"/>
      <c r="M142" s="281"/>
      <c r="N142" s="292"/>
      <c r="O142" s="292"/>
      <c r="P142" s="243"/>
      <c r="Q142" s="213"/>
      <c r="R142" s="230"/>
      <c r="S142" s="37" t="s">
        <v>203</v>
      </c>
      <c r="T142" s="87"/>
      <c r="U142" s="88"/>
      <c r="V142" s="88"/>
      <c r="W142" s="88"/>
      <c r="X142" s="88"/>
      <c r="Y142" s="88"/>
      <c r="Z142" s="38"/>
      <c r="AA142" s="92">
        <f t="shared" si="6"/>
        <v>0</v>
      </c>
      <c r="AB142" s="92">
        <f t="shared" si="9"/>
        <v>0</v>
      </c>
      <c r="AC142" s="333"/>
      <c r="AD142" s="289"/>
      <c r="AE142" s="289"/>
      <c r="AF142" s="292"/>
      <c r="AG142" s="292"/>
      <c r="AH142" s="238"/>
      <c r="AI142" s="238"/>
      <c r="AJ142" s="221"/>
      <c r="AK142" s="221"/>
      <c r="AL142" s="221"/>
      <c r="AM142" s="301"/>
      <c r="AN142" s="301"/>
      <c r="AO142" s="301"/>
      <c r="AP142" s="301"/>
      <c r="AQ142" s="305"/>
      <c r="AR142" s="247"/>
    </row>
    <row r="143" spans="1:44" s="86" customFormat="1" ht="17.100000000000001" customHeight="1">
      <c r="A143" s="322"/>
      <c r="B143" s="271"/>
      <c r="C143" s="325"/>
      <c r="D143" s="271"/>
      <c r="E143" s="274"/>
      <c r="F143" s="271"/>
      <c r="G143" s="277"/>
      <c r="H143" s="268"/>
      <c r="I143" s="279"/>
      <c r="J143" s="281"/>
      <c r="K143" s="337"/>
      <c r="L143" s="213"/>
      <c r="M143" s="281"/>
      <c r="N143" s="292"/>
      <c r="O143" s="292"/>
      <c r="P143" s="243"/>
      <c r="Q143" s="213"/>
      <c r="R143" s="230"/>
      <c r="S143" s="37" t="s">
        <v>204</v>
      </c>
      <c r="T143" s="87"/>
      <c r="U143" s="88"/>
      <c r="V143" s="88"/>
      <c r="W143" s="88"/>
      <c r="X143" s="88"/>
      <c r="Y143" s="88"/>
      <c r="Z143" s="38"/>
      <c r="AA143" s="92">
        <f t="shared" si="6"/>
        <v>0</v>
      </c>
      <c r="AB143" s="92">
        <f t="shared" si="9"/>
        <v>0</v>
      </c>
      <c r="AC143" s="333"/>
      <c r="AD143" s="289"/>
      <c r="AE143" s="289"/>
      <c r="AF143" s="292"/>
      <c r="AG143" s="292"/>
      <c r="AH143" s="238"/>
      <c r="AI143" s="238"/>
      <c r="AJ143" s="221"/>
      <c r="AK143" s="221"/>
      <c r="AL143" s="221"/>
      <c r="AM143" s="301"/>
      <c r="AN143" s="301"/>
      <c r="AO143" s="301"/>
      <c r="AP143" s="301"/>
      <c r="AQ143" s="305"/>
      <c r="AR143" s="247"/>
    </row>
    <row r="144" spans="1:44" s="86" customFormat="1" ht="17.100000000000001" customHeight="1">
      <c r="A144" s="322"/>
      <c r="B144" s="271"/>
      <c r="C144" s="325"/>
      <c r="D144" s="271"/>
      <c r="E144" s="274"/>
      <c r="F144" s="271"/>
      <c r="G144" s="277"/>
      <c r="H144" s="268"/>
      <c r="I144" s="279"/>
      <c r="J144" s="281"/>
      <c r="K144" s="234"/>
      <c r="L144" s="213"/>
      <c r="M144" s="281"/>
      <c r="N144" s="292"/>
      <c r="O144" s="292"/>
      <c r="P144" s="243"/>
      <c r="Q144" s="213"/>
      <c r="R144" s="287">
        <f>IF(Q144="SI",1,IF(Q144="NO",3,0))</f>
        <v>0</v>
      </c>
      <c r="S144" s="37" t="s">
        <v>205</v>
      </c>
      <c r="T144" s="87"/>
      <c r="U144" s="88"/>
      <c r="V144" s="88"/>
      <c r="W144" s="88"/>
      <c r="X144" s="88"/>
      <c r="Y144" s="88"/>
      <c r="Z144" s="38"/>
      <c r="AA144" s="92">
        <f t="shared" si="6"/>
        <v>0</v>
      </c>
      <c r="AB144" s="92">
        <f t="shared" si="9"/>
        <v>0</v>
      </c>
      <c r="AC144" s="333"/>
      <c r="AD144" s="289"/>
      <c r="AE144" s="289"/>
      <c r="AF144" s="292"/>
      <c r="AG144" s="292"/>
      <c r="AH144" s="238"/>
      <c r="AI144" s="238"/>
      <c r="AJ144" s="221"/>
      <c r="AK144" s="221"/>
      <c r="AL144" s="221"/>
      <c r="AM144" s="301"/>
      <c r="AN144" s="301"/>
      <c r="AO144" s="301"/>
      <c r="AP144" s="301"/>
      <c r="AQ144" s="305"/>
      <c r="AR144" s="303"/>
    </row>
    <row r="145" spans="1:44" s="86" customFormat="1" ht="17.100000000000001" customHeight="1">
      <c r="A145" s="322"/>
      <c r="B145" s="271"/>
      <c r="C145" s="325"/>
      <c r="D145" s="271"/>
      <c r="E145" s="274"/>
      <c r="F145" s="271"/>
      <c r="G145" s="277"/>
      <c r="H145" s="268"/>
      <c r="I145" s="279"/>
      <c r="J145" s="281"/>
      <c r="K145" s="235"/>
      <c r="L145" s="213"/>
      <c r="M145" s="281"/>
      <c r="N145" s="292"/>
      <c r="O145" s="292"/>
      <c r="P145" s="243"/>
      <c r="Q145" s="213"/>
      <c r="R145" s="230"/>
      <c r="S145" s="37" t="s">
        <v>206</v>
      </c>
      <c r="T145" s="87"/>
      <c r="U145" s="88"/>
      <c r="V145" s="88"/>
      <c r="W145" s="88"/>
      <c r="X145" s="88"/>
      <c r="Y145" s="88"/>
      <c r="Z145" s="38"/>
      <c r="AA145" s="92">
        <f t="shared" si="6"/>
        <v>0</v>
      </c>
      <c r="AB145" s="92">
        <f t="shared" si="9"/>
        <v>0</v>
      </c>
      <c r="AC145" s="333"/>
      <c r="AD145" s="289"/>
      <c r="AE145" s="289"/>
      <c r="AF145" s="292"/>
      <c r="AG145" s="292"/>
      <c r="AH145" s="238"/>
      <c r="AI145" s="238"/>
      <c r="AJ145" s="221"/>
      <c r="AK145" s="221"/>
      <c r="AL145" s="221"/>
      <c r="AM145" s="301"/>
      <c r="AN145" s="301"/>
      <c r="AO145" s="301"/>
      <c r="AP145" s="301"/>
      <c r="AQ145" s="305"/>
      <c r="AR145" s="247"/>
    </row>
    <row r="146" spans="1:44" s="86" customFormat="1" ht="17.100000000000001" customHeight="1">
      <c r="A146" s="322"/>
      <c r="B146" s="271"/>
      <c r="C146" s="325"/>
      <c r="D146" s="271"/>
      <c r="E146" s="274"/>
      <c r="F146" s="271"/>
      <c r="G146" s="277"/>
      <c r="H146" s="268"/>
      <c r="I146" s="279"/>
      <c r="J146" s="281"/>
      <c r="K146" s="235"/>
      <c r="L146" s="213"/>
      <c r="M146" s="281"/>
      <c r="N146" s="292"/>
      <c r="O146" s="292"/>
      <c r="P146" s="243"/>
      <c r="Q146" s="213"/>
      <c r="R146" s="230"/>
      <c r="S146" s="37" t="s">
        <v>207</v>
      </c>
      <c r="T146" s="87"/>
      <c r="U146" s="88"/>
      <c r="V146" s="88"/>
      <c r="W146" s="88"/>
      <c r="X146" s="88"/>
      <c r="Y146" s="88"/>
      <c r="Z146" s="38"/>
      <c r="AA146" s="92">
        <f t="shared" si="6"/>
        <v>0</v>
      </c>
      <c r="AB146" s="92">
        <f t="shared" si="9"/>
        <v>0</v>
      </c>
      <c r="AC146" s="333"/>
      <c r="AD146" s="289"/>
      <c r="AE146" s="289"/>
      <c r="AF146" s="292"/>
      <c r="AG146" s="292"/>
      <c r="AH146" s="238"/>
      <c r="AI146" s="238"/>
      <c r="AJ146" s="221"/>
      <c r="AK146" s="221"/>
      <c r="AL146" s="221"/>
      <c r="AM146" s="301"/>
      <c r="AN146" s="301"/>
      <c r="AO146" s="301"/>
      <c r="AP146" s="301"/>
      <c r="AQ146" s="305"/>
      <c r="AR146" s="247"/>
    </row>
    <row r="147" spans="1:44" s="86" customFormat="1" ht="17.100000000000001" customHeight="1">
      <c r="A147" s="322"/>
      <c r="B147" s="271"/>
      <c r="C147" s="325"/>
      <c r="D147" s="271"/>
      <c r="E147" s="274"/>
      <c r="F147" s="271"/>
      <c r="G147" s="277"/>
      <c r="H147" s="268"/>
      <c r="I147" s="279"/>
      <c r="J147" s="281"/>
      <c r="K147" s="235"/>
      <c r="L147" s="213"/>
      <c r="M147" s="281"/>
      <c r="N147" s="292"/>
      <c r="O147" s="292"/>
      <c r="P147" s="243"/>
      <c r="Q147" s="213"/>
      <c r="R147" s="230"/>
      <c r="S147" s="37" t="s">
        <v>208</v>
      </c>
      <c r="T147" s="87"/>
      <c r="U147" s="88"/>
      <c r="V147" s="88"/>
      <c r="W147" s="88"/>
      <c r="X147" s="88"/>
      <c r="Y147" s="88"/>
      <c r="Z147" s="38"/>
      <c r="AA147" s="92">
        <f t="shared" si="6"/>
        <v>0</v>
      </c>
      <c r="AB147" s="92">
        <f t="shared" si="9"/>
        <v>0</v>
      </c>
      <c r="AC147" s="333"/>
      <c r="AD147" s="289"/>
      <c r="AE147" s="289"/>
      <c r="AF147" s="292"/>
      <c r="AG147" s="292"/>
      <c r="AH147" s="238"/>
      <c r="AI147" s="238"/>
      <c r="AJ147" s="221"/>
      <c r="AK147" s="221"/>
      <c r="AL147" s="221"/>
      <c r="AM147" s="301"/>
      <c r="AN147" s="301"/>
      <c r="AO147" s="301"/>
      <c r="AP147" s="301"/>
      <c r="AQ147" s="305"/>
      <c r="AR147" s="247"/>
    </row>
    <row r="148" spans="1:44" s="86" customFormat="1" ht="17.100000000000001" customHeight="1">
      <c r="A148" s="322"/>
      <c r="B148" s="271"/>
      <c r="C148" s="325"/>
      <c r="D148" s="271"/>
      <c r="E148" s="274"/>
      <c r="F148" s="271"/>
      <c r="G148" s="277"/>
      <c r="H148" s="268"/>
      <c r="I148" s="279"/>
      <c r="J148" s="281"/>
      <c r="K148" s="337"/>
      <c r="L148" s="213"/>
      <c r="M148" s="281"/>
      <c r="N148" s="292"/>
      <c r="O148" s="292"/>
      <c r="P148" s="243"/>
      <c r="Q148" s="213"/>
      <c r="R148" s="230"/>
      <c r="S148" s="37" t="s">
        <v>209</v>
      </c>
      <c r="T148" s="87"/>
      <c r="U148" s="88"/>
      <c r="V148" s="88"/>
      <c r="W148" s="88"/>
      <c r="X148" s="88"/>
      <c r="Y148" s="88"/>
      <c r="Z148" s="38"/>
      <c r="AA148" s="92">
        <f t="shared" si="6"/>
        <v>0</v>
      </c>
      <c r="AB148" s="92">
        <f t="shared" si="9"/>
        <v>0</v>
      </c>
      <c r="AC148" s="333"/>
      <c r="AD148" s="289"/>
      <c r="AE148" s="289"/>
      <c r="AF148" s="292"/>
      <c r="AG148" s="292"/>
      <c r="AH148" s="238"/>
      <c r="AI148" s="238"/>
      <c r="AJ148" s="221"/>
      <c r="AK148" s="221"/>
      <c r="AL148" s="221"/>
      <c r="AM148" s="301"/>
      <c r="AN148" s="301"/>
      <c r="AO148" s="301"/>
      <c r="AP148" s="301"/>
      <c r="AQ148" s="305"/>
      <c r="AR148" s="247"/>
    </row>
    <row r="149" spans="1:44" s="86" customFormat="1" ht="17.100000000000001" customHeight="1">
      <c r="A149" s="322"/>
      <c r="B149" s="271"/>
      <c r="C149" s="325"/>
      <c r="D149" s="271"/>
      <c r="E149" s="274"/>
      <c r="F149" s="271"/>
      <c r="G149" s="277"/>
      <c r="H149" s="268"/>
      <c r="I149" s="279"/>
      <c r="J149" s="281"/>
      <c r="K149" s="234"/>
      <c r="L149" s="213"/>
      <c r="M149" s="281"/>
      <c r="N149" s="292"/>
      <c r="O149" s="292"/>
      <c r="P149" s="243"/>
      <c r="Q149" s="213"/>
      <c r="R149" s="287">
        <f>IF(Q149="SI",1,IF(Q149="NO",3,0))</f>
        <v>0</v>
      </c>
      <c r="S149" s="37" t="s">
        <v>210</v>
      </c>
      <c r="T149" s="87"/>
      <c r="U149" s="88"/>
      <c r="V149" s="88"/>
      <c r="W149" s="88"/>
      <c r="X149" s="88"/>
      <c r="Y149" s="88"/>
      <c r="Z149" s="38"/>
      <c r="AA149" s="92">
        <f t="shared" si="6"/>
        <v>0</v>
      </c>
      <c r="AB149" s="92">
        <f t="shared" si="9"/>
        <v>0</v>
      </c>
      <c r="AC149" s="333"/>
      <c r="AD149" s="289"/>
      <c r="AE149" s="289"/>
      <c r="AF149" s="292"/>
      <c r="AG149" s="292"/>
      <c r="AH149" s="238"/>
      <c r="AI149" s="238"/>
      <c r="AJ149" s="221"/>
      <c r="AK149" s="221"/>
      <c r="AL149" s="221"/>
      <c r="AM149" s="301"/>
      <c r="AN149" s="301"/>
      <c r="AO149" s="301"/>
      <c r="AP149" s="301"/>
      <c r="AQ149" s="305"/>
      <c r="AR149" s="303"/>
    </row>
    <row r="150" spans="1:44" s="86" customFormat="1" ht="17.100000000000001" customHeight="1">
      <c r="A150" s="322"/>
      <c r="B150" s="271"/>
      <c r="C150" s="325"/>
      <c r="D150" s="271"/>
      <c r="E150" s="274"/>
      <c r="F150" s="271"/>
      <c r="G150" s="277"/>
      <c r="H150" s="268"/>
      <c r="I150" s="279"/>
      <c r="J150" s="281"/>
      <c r="K150" s="235"/>
      <c r="L150" s="213"/>
      <c r="M150" s="281"/>
      <c r="N150" s="292"/>
      <c r="O150" s="292"/>
      <c r="P150" s="243"/>
      <c r="Q150" s="213"/>
      <c r="R150" s="230"/>
      <c r="S150" s="37" t="s">
        <v>211</v>
      </c>
      <c r="T150" s="87"/>
      <c r="U150" s="88"/>
      <c r="V150" s="88"/>
      <c r="W150" s="88"/>
      <c r="X150" s="88"/>
      <c r="Y150" s="88"/>
      <c r="Z150" s="38"/>
      <c r="AA150" s="92">
        <f t="shared" si="6"/>
        <v>0</v>
      </c>
      <c r="AB150" s="92">
        <f t="shared" si="9"/>
        <v>0</v>
      </c>
      <c r="AC150" s="333"/>
      <c r="AD150" s="289"/>
      <c r="AE150" s="289"/>
      <c r="AF150" s="292"/>
      <c r="AG150" s="292"/>
      <c r="AH150" s="238"/>
      <c r="AI150" s="238"/>
      <c r="AJ150" s="221"/>
      <c r="AK150" s="221"/>
      <c r="AL150" s="221"/>
      <c r="AM150" s="301"/>
      <c r="AN150" s="301"/>
      <c r="AO150" s="301"/>
      <c r="AP150" s="301"/>
      <c r="AQ150" s="305"/>
      <c r="AR150" s="247"/>
    </row>
    <row r="151" spans="1:44" s="86" customFormat="1" ht="17.100000000000001" customHeight="1">
      <c r="A151" s="322"/>
      <c r="B151" s="271"/>
      <c r="C151" s="325"/>
      <c r="D151" s="271"/>
      <c r="E151" s="274"/>
      <c r="F151" s="271"/>
      <c r="G151" s="277"/>
      <c r="H151" s="268"/>
      <c r="I151" s="279"/>
      <c r="J151" s="281"/>
      <c r="K151" s="235"/>
      <c r="L151" s="213"/>
      <c r="M151" s="281"/>
      <c r="N151" s="292"/>
      <c r="O151" s="292"/>
      <c r="P151" s="243"/>
      <c r="Q151" s="213"/>
      <c r="R151" s="230"/>
      <c r="S151" s="37" t="s">
        <v>212</v>
      </c>
      <c r="T151" s="87"/>
      <c r="U151" s="88"/>
      <c r="V151" s="88"/>
      <c r="W151" s="88"/>
      <c r="X151" s="88"/>
      <c r="Y151" s="88"/>
      <c r="Z151" s="38"/>
      <c r="AA151" s="92">
        <f t="shared" si="6"/>
        <v>0</v>
      </c>
      <c r="AB151" s="92">
        <f t="shared" si="9"/>
        <v>0</v>
      </c>
      <c r="AC151" s="333"/>
      <c r="AD151" s="289"/>
      <c r="AE151" s="289"/>
      <c r="AF151" s="292"/>
      <c r="AG151" s="292"/>
      <c r="AH151" s="238"/>
      <c r="AI151" s="238"/>
      <c r="AJ151" s="221"/>
      <c r="AK151" s="221"/>
      <c r="AL151" s="221"/>
      <c r="AM151" s="301"/>
      <c r="AN151" s="301"/>
      <c r="AO151" s="301"/>
      <c r="AP151" s="301"/>
      <c r="AQ151" s="305"/>
      <c r="AR151" s="247"/>
    </row>
    <row r="152" spans="1:44" s="86" customFormat="1" ht="17.100000000000001" customHeight="1">
      <c r="A152" s="322"/>
      <c r="B152" s="271"/>
      <c r="C152" s="325"/>
      <c r="D152" s="271"/>
      <c r="E152" s="274"/>
      <c r="F152" s="271"/>
      <c r="G152" s="277"/>
      <c r="H152" s="268"/>
      <c r="I152" s="279"/>
      <c r="J152" s="281"/>
      <c r="K152" s="235"/>
      <c r="L152" s="213"/>
      <c r="M152" s="281"/>
      <c r="N152" s="292"/>
      <c r="O152" s="292"/>
      <c r="P152" s="243"/>
      <c r="Q152" s="213"/>
      <c r="R152" s="230"/>
      <c r="S152" s="37" t="s">
        <v>213</v>
      </c>
      <c r="T152" s="87"/>
      <c r="U152" s="88"/>
      <c r="V152" s="88"/>
      <c r="W152" s="88"/>
      <c r="X152" s="88"/>
      <c r="Y152" s="88"/>
      <c r="Z152" s="38"/>
      <c r="AA152" s="92">
        <f t="shared" si="6"/>
        <v>0</v>
      </c>
      <c r="AB152" s="92">
        <f t="shared" si="9"/>
        <v>0</v>
      </c>
      <c r="AC152" s="333"/>
      <c r="AD152" s="289"/>
      <c r="AE152" s="289"/>
      <c r="AF152" s="292"/>
      <c r="AG152" s="292"/>
      <c r="AH152" s="238"/>
      <c r="AI152" s="238"/>
      <c r="AJ152" s="221"/>
      <c r="AK152" s="221"/>
      <c r="AL152" s="221"/>
      <c r="AM152" s="301"/>
      <c r="AN152" s="301"/>
      <c r="AO152" s="301"/>
      <c r="AP152" s="301"/>
      <c r="AQ152" s="305"/>
      <c r="AR152" s="247"/>
    </row>
    <row r="153" spans="1:44" s="86" customFormat="1" ht="17.100000000000001" customHeight="1">
      <c r="A153" s="322"/>
      <c r="B153" s="271"/>
      <c r="C153" s="325"/>
      <c r="D153" s="271"/>
      <c r="E153" s="274"/>
      <c r="F153" s="271"/>
      <c r="G153" s="277"/>
      <c r="H153" s="268"/>
      <c r="I153" s="279"/>
      <c r="J153" s="281"/>
      <c r="K153" s="337"/>
      <c r="L153" s="213"/>
      <c r="M153" s="281"/>
      <c r="N153" s="292"/>
      <c r="O153" s="292"/>
      <c r="P153" s="243"/>
      <c r="Q153" s="213"/>
      <c r="R153" s="230"/>
      <c r="S153" s="37" t="s">
        <v>214</v>
      </c>
      <c r="T153" s="87"/>
      <c r="U153" s="88"/>
      <c r="V153" s="88"/>
      <c r="W153" s="88"/>
      <c r="X153" s="88"/>
      <c r="Y153" s="88"/>
      <c r="Z153" s="38"/>
      <c r="AA153" s="92">
        <f t="shared" si="6"/>
        <v>0</v>
      </c>
      <c r="AB153" s="92">
        <f t="shared" si="9"/>
        <v>0</v>
      </c>
      <c r="AC153" s="333"/>
      <c r="AD153" s="289"/>
      <c r="AE153" s="289"/>
      <c r="AF153" s="292"/>
      <c r="AG153" s="292"/>
      <c r="AH153" s="238"/>
      <c r="AI153" s="238"/>
      <c r="AJ153" s="221"/>
      <c r="AK153" s="221"/>
      <c r="AL153" s="221"/>
      <c r="AM153" s="301"/>
      <c r="AN153" s="301"/>
      <c r="AO153" s="301"/>
      <c r="AP153" s="301"/>
      <c r="AQ153" s="305"/>
      <c r="AR153" s="247"/>
    </row>
    <row r="154" spans="1:44" s="86" customFormat="1" ht="17.100000000000001" customHeight="1">
      <c r="A154" s="322"/>
      <c r="B154" s="271"/>
      <c r="C154" s="325"/>
      <c r="D154" s="271"/>
      <c r="E154" s="274"/>
      <c r="F154" s="271"/>
      <c r="G154" s="277"/>
      <c r="H154" s="268"/>
      <c r="I154" s="279"/>
      <c r="J154" s="281"/>
      <c r="K154" s="234"/>
      <c r="L154" s="213"/>
      <c r="M154" s="281"/>
      <c r="N154" s="292"/>
      <c r="O154" s="292"/>
      <c r="P154" s="243"/>
      <c r="Q154" s="213"/>
      <c r="R154" s="287">
        <f>IF(Q154="SI",1,IF(Q154="NO",3,0))</f>
        <v>0</v>
      </c>
      <c r="S154" s="37" t="s">
        <v>215</v>
      </c>
      <c r="T154" s="87"/>
      <c r="U154" s="88"/>
      <c r="V154" s="88"/>
      <c r="W154" s="88"/>
      <c r="X154" s="88"/>
      <c r="Y154" s="88"/>
      <c r="Z154" s="38"/>
      <c r="AA154" s="92">
        <f t="shared" ref="AA154:AA188" si="10">IF(Z154="Suficiente",1,0)</f>
        <v>0</v>
      </c>
      <c r="AB154" s="92">
        <f t="shared" si="9"/>
        <v>0</v>
      </c>
      <c r="AC154" s="333"/>
      <c r="AD154" s="289"/>
      <c r="AE154" s="289"/>
      <c r="AF154" s="292"/>
      <c r="AG154" s="292"/>
      <c r="AH154" s="238"/>
      <c r="AI154" s="238"/>
      <c r="AJ154" s="221"/>
      <c r="AK154" s="221"/>
      <c r="AL154" s="221"/>
      <c r="AM154" s="301"/>
      <c r="AN154" s="301"/>
      <c r="AO154" s="301"/>
      <c r="AP154" s="301"/>
      <c r="AQ154" s="305"/>
      <c r="AR154" s="303"/>
    </row>
    <row r="155" spans="1:44" s="86" customFormat="1" ht="17.100000000000001" customHeight="1">
      <c r="A155" s="322"/>
      <c r="B155" s="271"/>
      <c r="C155" s="325"/>
      <c r="D155" s="271"/>
      <c r="E155" s="274"/>
      <c r="F155" s="271"/>
      <c r="G155" s="277"/>
      <c r="H155" s="268"/>
      <c r="I155" s="279"/>
      <c r="J155" s="281"/>
      <c r="K155" s="235"/>
      <c r="L155" s="213"/>
      <c r="M155" s="281"/>
      <c r="N155" s="292"/>
      <c r="O155" s="292"/>
      <c r="P155" s="243"/>
      <c r="Q155" s="213"/>
      <c r="R155" s="230"/>
      <c r="S155" s="37" t="s">
        <v>216</v>
      </c>
      <c r="T155" s="87"/>
      <c r="U155" s="88"/>
      <c r="V155" s="88"/>
      <c r="W155" s="88"/>
      <c r="X155" s="88"/>
      <c r="Y155" s="88"/>
      <c r="Z155" s="38"/>
      <c r="AA155" s="92">
        <f t="shared" si="10"/>
        <v>0</v>
      </c>
      <c r="AB155" s="92">
        <f t="shared" si="9"/>
        <v>0</v>
      </c>
      <c r="AC155" s="333"/>
      <c r="AD155" s="289"/>
      <c r="AE155" s="289"/>
      <c r="AF155" s="292"/>
      <c r="AG155" s="292"/>
      <c r="AH155" s="238"/>
      <c r="AI155" s="238"/>
      <c r="AJ155" s="221"/>
      <c r="AK155" s="221"/>
      <c r="AL155" s="221"/>
      <c r="AM155" s="301"/>
      <c r="AN155" s="301"/>
      <c r="AO155" s="301"/>
      <c r="AP155" s="301"/>
      <c r="AQ155" s="305"/>
      <c r="AR155" s="247"/>
    </row>
    <row r="156" spans="1:44" s="86" customFormat="1" ht="17.100000000000001" customHeight="1">
      <c r="A156" s="322"/>
      <c r="B156" s="271"/>
      <c r="C156" s="325"/>
      <c r="D156" s="271"/>
      <c r="E156" s="274"/>
      <c r="F156" s="271"/>
      <c r="G156" s="277"/>
      <c r="H156" s="268"/>
      <c r="I156" s="279"/>
      <c r="J156" s="281"/>
      <c r="K156" s="235"/>
      <c r="L156" s="213"/>
      <c r="M156" s="281"/>
      <c r="N156" s="292"/>
      <c r="O156" s="292"/>
      <c r="P156" s="243"/>
      <c r="Q156" s="213"/>
      <c r="R156" s="230"/>
      <c r="S156" s="37" t="s">
        <v>217</v>
      </c>
      <c r="T156" s="87"/>
      <c r="U156" s="88"/>
      <c r="V156" s="88"/>
      <c r="W156" s="88"/>
      <c r="X156" s="88"/>
      <c r="Y156" s="88"/>
      <c r="Z156" s="38"/>
      <c r="AA156" s="92">
        <f t="shared" si="10"/>
        <v>0</v>
      </c>
      <c r="AB156" s="92">
        <f t="shared" si="9"/>
        <v>0</v>
      </c>
      <c r="AC156" s="333"/>
      <c r="AD156" s="289"/>
      <c r="AE156" s="289"/>
      <c r="AF156" s="292"/>
      <c r="AG156" s="292"/>
      <c r="AH156" s="238"/>
      <c r="AI156" s="238"/>
      <c r="AJ156" s="221"/>
      <c r="AK156" s="221"/>
      <c r="AL156" s="221"/>
      <c r="AM156" s="301"/>
      <c r="AN156" s="301"/>
      <c r="AO156" s="301"/>
      <c r="AP156" s="301"/>
      <c r="AQ156" s="305"/>
      <c r="AR156" s="247"/>
    </row>
    <row r="157" spans="1:44" s="86" customFormat="1" ht="17.100000000000001" customHeight="1">
      <c r="A157" s="322"/>
      <c r="B157" s="271"/>
      <c r="C157" s="325"/>
      <c r="D157" s="271"/>
      <c r="E157" s="274"/>
      <c r="F157" s="271"/>
      <c r="G157" s="277"/>
      <c r="H157" s="268"/>
      <c r="I157" s="279"/>
      <c r="J157" s="281"/>
      <c r="K157" s="235"/>
      <c r="L157" s="213"/>
      <c r="M157" s="281"/>
      <c r="N157" s="292"/>
      <c r="O157" s="292"/>
      <c r="P157" s="243"/>
      <c r="Q157" s="213"/>
      <c r="R157" s="230"/>
      <c r="S157" s="37" t="s">
        <v>218</v>
      </c>
      <c r="T157" s="87"/>
      <c r="U157" s="88"/>
      <c r="V157" s="88"/>
      <c r="W157" s="88"/>
      <c r="X157" s="88"/>
      <c r="Y157" s="88"/>
      <c r="Z157" s="38"/>
      <c r="AA157" s="92">
        <f t="shared" si="10"/>
        <v>0</v>
      </c>
      <c r="AB157" s="92">
        <f t="shared" si="9"/>
        <v>0</v>
      </c>
      <c r="AC157" s="333"/>
      <c r="AD157" s="289"/>
      <c r="AE157" s="289"/>
      <c r="AF157" s="292"/>
      <c r="AG157" s="292"/>
      <c r="AH157" s="238"/>
      <c r="AI157" s="238"/>
      <c r="AJ157" s="221"/>
      <c r="AK157" s="221"/>
      <c r="AL157" s="221"/>
      <c r="AM157" s="301"/>
      <c r="AN157" s="301"/>
      <c r="AO157" s="301"/>
      <c r="AP157" s="301"/>
      <c r="AQ157" s="305"/>
      <c r="AR157" s="247"/>
    </row>
    <row r="158" spans="1:44" s="86" customFormat="1" ht="17.100000000000001" customHeight="1">
      <c r="A158" s="322"/>
      <c r="B158" s="271"/>
      <c r="C158" s="325"/>
      <c r="D158" s="271"/>
      <c r="E158" s="274"/>
      <c r="F158" s="271"/>
      <c r="G158" s="277"/>
      <c r="H158" s="268"/>
      <c r="I158" s="279"/>
      <c r="J158" s="281"/>
      <c r="K158" s="337"/>
      <c r="L158" s="213"/>
      <c r="M158" s="281"/>
      <c r="N158" s="292"/>
      <c r="O158" s="292"/>
      <c r="P158" s="243"/>
      <c r="Q158" s="213"/>
      <c r="R158" s="230"/>
      <c r="S158" s="37" t="s">
        <v>219</v>
      </c>
      <c r="T158" s="87"/>
      <c r="U158" s="88"/>
      <c r="V158" s="88"/>
      <c r="W158" s="88"/>
      <c r="X158" s="88"/>
      <c r="Y158" s="88"/>
      <c r="Z158" s="38"/>
      <c r="AA158" s="92">
        <f t="shared" si="10"/>
        <v>0</v>
      </c>
      <c r="AB158" s="92">
        <f t="shared" si="9"/>
        <v>0</v>
      </c>
      <c r="AC158" s="333"/>
      <c r="AD158" s="289"/>
      <c r="AE158" s="289"/>
      <c r="AF158" s="292"/>
      <c r="AG158" s="292"/>
      <c r="AH158" s="238"/>
      <c r="AI158" s="238"/>
      <c r="AJ158" s="221"/>
      <c r="AK158" s="221"/>
      <c r="AL158" s="221"/>
      <c r="AM158" s="301"/>
      <c r="AN158" s="301"/>
      <c r="AO158" s="301"/>
      <c r="AP158" s="301"/>
      <c r="AQ158" s="305"/>
      <c r="AR158" s="247"/>
    </row>
    <row r="159" spans="1:44" s="86" customFormat="1" ht="17.100000000000001" customHeight="1">
      <c r="A159" s="322"/>
      <c r="B159" s="271"/>
      <c r="C159" s="325"/>
      <c r="D159" s="271"/>
      <c r="E159" s="274"/>
      <c r="F159" s="271"/>
      <c r="G159" s="277"/>
      <c r="H159" s="268"/>
      <c r="I159" s="279"/>
      <c r="J159" s="281"/>
      <c r="K159" s="234"/>
      <c r="L159" s="213"/>
      <c r="M159" s="281"/>
      <c r="N159" s="292"/>
      <c r="O159" s="292"/>
      <c r="P159" s="243"/>
      <c r="Q159" s="213"/>
      <c r="R159" s="287">
        <f>IF(Q159="SI",1,IF(Q159="NO",3,0))</f>
        <v>0</v>
      </c>
      <c r="S159" s="37" t="s">
        <v>220</v>
      </c>
      <c r="T159" s="87"/>
      <c r="U159" s="88"/>
      <c r="V159" s="88"/>
      <c r="W159" s="88"/>
      <c r="X159" s="88"/>
      <c r="Y159" s="88"/>
      <c r="Z159" s="38"/>
      <c r="AA159" s="92">
        <f t="shared" si="10"/>
        <v>0</v>
      </c>
      <c r="AB159" s="92">
        <f t="shared" si="9"/>
        <v>0</v>
      </c>
      <c r="AC159" s="333"/>
      <c r="AD159" s="289"/>
      <c r="AE159" s="289"/>
      <c r="AF159" s="292"/>
      <c r="AG159" s="292"/>
      <c r="AH159" s="238"/>
      <c r="AI159" s="238"/>
      <c r="AJ159" s="221"/>
      <c r="AK159" s="221"/>
      <c r="AL159" s="221"/>
      <c r="AM159" s="301"/>
      <c r="AN159" s="301"/>
      <c r="AO159" s="301"/>
      <c r="AP159" s="301"/>
      <c r="AQ159" s="305"/>
      <c r="AR159" s="303"/>
    </row>
    <row r="160" spans="1:44" s="86" customFormat="1" ht="17.100000000000001" customHeight="1">
      <c r="A160" s="322"/>
      <c r="B160" s="271"/>
      <c r="C160" s="325"/>
      <c r="D160" s="271"/>
      <c r="E160" s="274"/>
      <c r="F160" s="271"/>
      <c r="G160" s="277"/>
      <c r="H160" s="268"/>
      <c r="I160" s="279"/>
      <c r="J160" s="281"/>
      <c r="K160" s="235"/>
      <c r="L160" s="213"/>
      <c r="M160" s="281"/>
      <c r="N160" s="292"/>
      <c r="O160" s="292"/>
      <c r="P160" s="243"/>
      <c r="Q160" s="213"/>
      <c r="R160" s="230"/>
      <c r="S160" s="37" t="s">
        <v>23</v>
      </c>
      <c r="T160" s="87"/>
      <c r="U160" s="88"/>
      <c r="V160" s="88"/>
      <c r="W160" s="88"/>
      <c r="X160" s="88"/>
      <c r="Y160" s="88"/>
      <c r="Z160" s="38"/>
      <c r="AA160" s="92">
        <f t="shared" si="10"/>
        <v>0</v>
      </c>
      <c r="AB160" s="92">
        <f t="shared" si="9"/>
        <v>0</v>
      </c>
      <c r="AC160" s="333"/>
      <c r="AD160" s="289"/>
      <c r="AE160" s="289"/>
      <c r="AF160" s="292"/>
      <c r="AG160" s="292"/>
      <c r="AH160" s="238"/>
      <c r="AI160" s="238"/>
      <c r="AJ160" s="221"/>
      <c r="AK160" s="221"/>
      <c r="AL160" s="221"/>
      <c r="AM160" s="301"/>
      <c r="AN160" s="301"/>
      <c r="AO160" s="301"/>
      <c r="AP160" s="301"/>
      <c r="AQ160" s="305"/>
      <c r="AR160" s="247"/>
    </row>
    <row r="161" spans="1:44" s="86" customFormat="1" ht="17.100000000000001" customHeight="1">
      <c r="A161" s="322"/>
      <c r="B161" s="271"/>
      <c r="C161" s="325"/>
      <c r="D161" s="271"/>
      <c r="E161" s="274"/>
      <c r="F161" s="271"/>
      <c r="G161" s="277"/>
      <c r="H161" s="268"/>
      <c r="I161" s="279"/>
      <c r="J161" s="281"/>
      <c r="K161" s="235"/>
      <c r="L161" s="213"/>
      <c r="M161" s="281"/>
      <c r="N161" s="292"/>
      <c r="O161" s="292"/>
      <c r="P161" s="243"/>
      <c r="Q161" s="213"/>
      <c r="R161" s="230"/>
      <c r="S161" s="37" t="s">
        <v>221</v>
      </c>
      <c r="T161" s="87"/>
      <c r="U161" s="88"/>
      <c r="V161" s="88"/>
      <c r="W161" s="88"/>
      <c r="X161" s="88"/>
      <c r="Y161" s="88"/>
      <c r="Z161" s="38"/>
      <c r="AA161" s="92">
        <f t="shared" si="10"/>
        <v>0</v>
      </c>
      <c r="AB161" s="92">
        <f t="shared" si="9"/>
        <v>0</v>
      </c>
      <c r="AC161" s="333"/>
      <c r="AD161" s="289"/>
      <c r="AE161" s="289"/>
      <c r="AF161" s="292"/>
      <c r="AG161" s="292"/>
      <c r="AH161" s="238"/>
      <c r="AI161" s="238"/>
      <c r="AJ161" s="221"/>
      <c r="AK161" s="221"/>
      <c r="AL161" s="221"/>
      <c r="AM161" s="301"/>
      <c r="AN161" s="301"/>
      <c r="AO161" s="301"/>
      <c r="AP161" s="301"/>
      <c r="AQ161" s="305"/>
      <c r="AR161" s="247"/>
    </row>
    <row r="162" spans="1:44" s="86" customFormat="1" ht="17.100000000000001" customHeight="1">
      <c r="A162" s="322"/>
      <c r="B162" s="271"/>
      <c r="C162" s="325"/>
      <c r="D162" s="271"/>
      <c r="E162" s="274"/>
      <c r="F162" s="271"/>
      <c r="G162" s="277"/>
      <c r="H162" s="268"/>
      <c r="I162" s="279"/>
      <c r="J162" s="281"/>
      <c r="K162" s="235"/>
      <c r="L162" s="213"/>
      <c r="M162" s="281"/>
      <c r="N162" s="292"/>
      <c r="O162" s="292"/>
      <c r="P162" s="243"/>
      <c r="Q162" s="213"/>
      <c r="R162" s="230"/>
      <c r="S162" s="37" t="s">
        <v>222</v>
      </c>
      <c r="T162" s="87"/>
      <c r="U162" s="88"/>
      <c r="V162" s="88"/>
      <c r="W162" s="88"/>
      <c r="X162" s="88"/>
      <c r="Y162" s="88"/>
      <c r="Z162" s="38"/>
      <c r="AA162" s="92">
        <f t="shared" si="10"/>
        <v>0</v>
      </c>
      <c r="AB162" s="92">
        <f t="shared" si="9"/>
        <v>0</v>
      </c>
      <c r="AC162" s="333"/>
      <c r="AD162" s="289"/>
      <c r="AE162" s="289"/>
      <c r="AF162" s="292"/>
      <c r="AG162" s="292"/>
      <c r="AH162" s="238"/>
      <c r="AI162" s="238"/>
      <c r="AJ162" s="221"/>
      <c r="AK162" s="221"/>
      <c r="AL162" s="221"/>
      <c r="AM162" s="301"/>
      <c r="AN162" s="301"/>
      <c r="AO162" s="301"/>
      <c r="AP162" s="301"/>
      <c r="AQ162" s="305"/>
      <c r="AR162" s="247"/>
    </row>
    <row r="163" spans="1:44" s="86" customFormat="1" ht="17.100000000000001" customHeight="1">
      <c r="A163" s="323"/>
      <c r="B163" s="272"/>
      <c r="C163" s="326"/>
      <c r="D163" s="272"/>
      <c r="E163" s="275"/>
      <c r="F163" s="272"/>
      <c r="G163" s="278"/>
      <c r="H163" s="269"/>
      <c r="I163" s="280"/>
      <c r="J163" s="282"/>
      <c r="K163" s="236"/>
      <c r="L163" s="233"/>
      <c r="M163" s="282"/>
      <c r="N163" s="293"/>
      <c r="O163" s="293"/>
      <c r="P163" s="285"/>
      <c r="Q163" s="233"/>
      <c r="R163" s="232"/>
      <c r="S163" s="39" t="s">
        <v>24</v>
      </c>
      <c r="T163" s="89"/>
      <c r="U163" s="90"/>
      <c r="V163" s="90"/>
      <c r="W163" s="90"/>
      <c r="X163" s="90"/>
      <c r="Y163" s="90"/>
      <c r="Z163" s="40"/>
      <c r="AA163" s="93">
        <f t="shared" si="10"/>
        <v>0</v>
      </c>
      <c r="AB163" s="93">
        <f t="shared" si="9"/>
        <v>0</v>
      </c>
      <c r="AC163" s="334"/>
      <c r="AD163" s="290"/>
      <c r="AE163" s="290"/>
      <c r="AF163" s="293"/>
      <c r="AG163" s="293"/>
      <c r="AH163" s="239"/>
      <c r="AI163" s="239"/>
      <c r="AJ163" s="222"/>
      <c r="AK163" s="222"/>
      <c r="AL163" s="222"/>
      <c r="AM163" s="309"/>
      <c r="AN163" s="309"/>
      <c r="AO163" s="309"/>
      <c r="AP163" s="309"/>
      <c r="AQ163" s="327"/>
      <c r="AR163" s="248"/>
    </row>
    <row r="164" spans="1:44" s="86" customFormat="1" ht="17.100000000000001" customHeight="1">
      <c r="A164" s="315" t="str">
        <f>IF(E164&lt;&gt;"",'Información General'!$D$14&amp;"_"&amp;+$A$1+8,"")</f>
        <v/>
      </c>
      <c r="B164" s="258"/>
      <c r="C164" s="318"/>
      <c r="D164" s="258"/>
      <c r="E164" s="261"/>
      <c r="F164" s="258"/>
      <c r="G164" s="264"/>
      <c r="H164" s="267"/>
      <c r="I164" s="283"/>
      <c r="J164" s="267"/>
      <c r="K164" s="212"/>
      <c r="L164" s="212"/>
      <c r="M164" s="267"/>
      <c r="N164" s="214"/>
      <c r="O164" s="214"/>
      <c r="P164" s="223" t="str">
        <f>IF(AND(N164&lt;&gt;"",O164&lt;&gt;""),IF(AND(N164&gt;5,O164&gt;5),"I",IF(AND(N164&lt;=5,O164&gt;5),"II",IF(AND(N164&gt;5,O164&lt;=5),"IV",IF(AND(N164&lt;=5,O164&lt;=5),"III")))),"")</f>
        <v/>
      </c>
      <c r="Q164" s="212"/>
      <c r="R164" s="229">
        <f>IF(Q164="SI",1,IF(Q164="NO",3,0))</f>
        <v>0</v>
      </c>
      <c r="S164" s="35" t="s">
        <v>223</v>
      </c>
      <c r="T164" s="84"/>
      <c r="U164" s="85"/>
      <c r="V164" s="85"/>
      <c r="W164" s="85"/>
      <c r="X164" s="85"/>
      <c r="Y164" s="85"/>
      <c r="Z164" s="36"/>
      <c r="AA164" s="91">
        <f>IF(Z164="Suficiente",1,0)</f>
        <v>0</v>
      </c>
      <c r="AB164" s="91">
        <f>IF(Z164="Deficiente",1,0)</f>
        <v>0</v>
      </c>
      <c r="AC164" s="226" t="str">
        <f>IF(SUM(R164:R188)&gt;=1,IF((SUM(R164:R188)/COUNTA(Q164:Q188))=1,IF(SUM(AA164:AA188)&gt;=1,IF(SUM(AA164:AA188)/(SUM(AA164:AA188)+SUM(AB164:AB188))=100%,"SI","NO"),"NO"),"NO"),"")</f>
        <v/>
      </c>
      <c r="AD164" s="328" t="str">
        <f>IF($N164=1,"b","")</f>
        <v/>
      </c>
      <c r="AE164" s="328" t="str">
        <f>IF($O164=1,"b","")</f>
        <v/>
      </c>
      <c r="AF164" s="214"/>
      <c r="AG164" s="214"/>
      <c r="AH164" s="240">
        <f>IF(OR($AD164="b",$AE164="b"),2,0)</f>
        <v>0</v>
      </c>
      <c r="AI164" s="240">
        <f>IF(AND($N164=1,$AF164=1,$O164=1,$AG164=1),1,0)</f>
        <v>0</v>
      </c>
      <c r="AJ164" s="217">
        <f>IF(AF164&lt;&gt;"",IF(AI164=1,1,IF(OR($AF164&gt;$N164,AND($AC164="SI",$AF164=$N164),AND($AC164="NO",$AF164&lt;&gt;$N164)),0,1)),0)</f>
        <v>0</v>
      </c>
      <c r="AK164" s="217">
        <f>IF(AG164&lt;&gt;"",IF(AI164=1,1,IF(OR(AG164&gt;O164,AND(AC164="SI",AG164=O164),AND(AC164="NO",AG164&lt;&gt;O164)),0,1)),0)</f>
        <v>0</v>
      </c>
      <c r="AL164" s="217">
        <f>IF(AC164&lt;&gt;"",(+AI164+AJ164+AK164),0)</f>
        <v>0</v>
      </c>
      <c r="AM164" s="335" t="str">
        <f>IF($AL164&gt;=2,IF(AND($AF164="",$AG164=""),"",IF(AND($AF164&gt;5,$AG164&gt;5),"I","")),"")</f>
        <v/>
      </c>
      <c r="AN164" s="335" t="str">
        <f>IF($AL164&gt;=2,IF(AND($AF164="",$AG164=""),"",IF(AND($AF164&lt;6,$AG164&gt;5),"II","")),"")</f>
        <v/>
      </c>
      <c r="AO164" s="335" t="str">
        <f>IF($AL164&gt;=2,IF(AND($AF164="",$AG164=""),"",IF(AND($AF164&lt;6,$AG164&lt;6),"III","")),"")</f>
        <v/>
      </c>
      <c r="AP164" s="335" t="str">
        <f>IF($AL164&gt;=2,IF(AND($AF164="",$AG164=""),"",IF(AND($AF164&gt;5,$AG164&lt;6),"IV","")),"")</f>
        <v/>
      </c>
      <c r="AQ164" s="329"/>
      <c r="AR164" s="338"/>
    </row>
    <row r="165" spans="1:44" s="86" customFormat="1" ht="17.100000000000001" customHeight="1">
      <c r="A165" s="316"/>
      <c r="B165" s="259"/>
      <c r="C165" s="319"/>
      <c r="D165" s="259"/>
      <c r="E165" s="262"/>
      <c r="F165" s="259"/>
      <c r="G165" s="265"/>
      <c r="H165" s="268"/>
      <c r="I165" s="284"/>
      <c r="J165" s="268"/>
      <c r="K165" s="210"/>
      <c r="L165" s="210"/>
      <c r="M165" s="268"/>
      <c r="N165" s="215"/>
      <c r="O165" s="215"/>
      <c r="P165" s="224"/>
      <c r="Q165" s="210"/>
      <c r="R165" s="230"/>
      <c r="S165" s="37" t="s">
        <v>224</v>
      </c>
      <c r="T165" s="87"/>
      <c r="U165" s="88"/>
      <c r="V165" s="88"/>
      <c r="W165" s="88"/>
      <c r="X165" s="88"/>
      <c r="Y165" s="88"/>
      <c r="Z165" s="38"/>
      <c r="AA165" s="92">
        <f t="shared" si="10"/>
        <v>0</v>
      </c>
      <c r="AB165" s="92">
        <f t="shared" ref="AB165:AB188" si="11">IF(Z165="Deficiente",1,0)</f>
        <v>0</v>
      </c>
      <c r="AC165" s="227"/>
      <c r="AD165" s="289"/>
      <c r="AE165" s="289"/>
      <c r="AF165" s="215"/>
      <c r="AG165" s="215"/>
      <c r="AH165" s="238"/>
      <c r="AI165" s="238"/>
      <c r="AJ165" s="218"/>
      <c r="AK165" s="218"/>
      <c r="AL165" s="218"/>
      <c r="AM165" s="301"/>
      <c r="AN165" s="301"/>
      <c r="AO165" s="301"/>
      <c r="AP165" s="301"/>
      <c r="AQ165" s="330"/>
      <c r="AR165" s="247"/>
    </row>
    <row r="166" spans="1:44" s="86" customFormat="1" ht="17.100000000000001" customHeight="1">
      <c r="A166" s="316"/>
      <c r="B166" s="259"/>
      <c r="C166" s="319"/>
      <c r="D166" s="259"/>
      <c r="E166" s="262"/>
      <c r="F166" s="259"/>
      <c r="G166" s="265"/>
      <c r="H166" s="268"/>
      <c r="I166" s="284"/>
      <c r="J166" s="268"/>
      <c r="K166" s="210"/>
      <c r="L166" s="210"/>
      <c r="M166" s="268"/>
      <c r="N166" s="215"/>
      <c r="O166" s="215"/>
      <c r="P166" s="224"/>
      <c r="Q166" s="210"/>
      <c r="R166" s="230"/>
      <c r="S166" s="37" t="s">
        <v>225</v>
      </c>
      <c r="T166" s="87"/>
      <c r="U166" s="88"/>
      <c r="V166" s="88"/>
      <c r="W166" s="88"/>
      <c r="X166" s="88"/>
      <c r="Y166" s="88"/>
      <c r="Z166" s="38"/>
      <c r="AA166" s="92">
        <f t="shared" si="10"/>
        <v>0</v>
      </c>
      <c r="AB166" s="92">
        <f t="shared" si="11"/>
        <v>0</v>
      </c>
      <c r="AC166" s="227"/>
      <c r="AD166" s="289"/>
      <c r="AE166" s="289"/>
      <c r="AF166" s="215"/>
      <c r="AG166" s="215"/>
      <c r="AH166" s="238"/>
      <c r="AI166" s="238"/>
      <c r="AJ166" s="218"/>
      <c r="AK166" s="218"/>
      <c r="AL166" s="218"/>
      <c r="AM166" s="301"/>
      <c r="AN166" s="301"/>
      <c r="AO166" s="301"/>
      <c r="AP166" s="301"/>
      <c r="AQ166" s="330"/>
      <c r="AR166" s="247"/>
    </row>
    <row r="167" spans="1:44" s="86" customFormat="1" ht="17.100000000000001" customHeight="1">
      <c r="A167" s="316"/>
      <c r="B167" s="259"/>
      <c r="C167" s="319"/>
      <c r="D167" s="259"/>
      <c r="E167" s="262"/>
      <c r="F167" s="259"/>
      <c r="G167" s="265"/>
      <c r="H167" s="268"/>
      <c r="I167" s="284"/>
      <c r="J167" s="268"/>
      <c r="K167" s="210"/>
      <c r="L167" s="210"/>
      <c r="M167" s="268"/>
      <c r="N167" s="215"/>
      <c r="O167" s="215"/>
      <c r="P167" s="224"/>
      <c r="Q167" s="210"/>
      <c r="R167" s="230"/>
      <c r="S167" s="37" t="s">
        <v>226</v>
      </c>
      <c r="T167" s="87"/>
      <c r="U167" s="88"/>
      <c r="V167" s="88"/>
      <c r="W167" s="88"/>
      <c r="X167" s="88"/>
      <c r="Y167" s="88"/>
      <c r="Z167" s="38"/>
      <c r="AA167" s="92">
        <f t="shared" si="10"/>
        <v>0</v>
      </c>
      <c r="AB167" s="92">
        <f t="shared" si="11"/>
        <v>0</v>
      </c>
      <c r="AC167" s="227"/>
      <c r="AD167" s="289"/>
      <c r="AE167" s="289"/>
      <c r="AF167" s="215"/>
      <c r="AG167" s="215"/>
      <c r="AH167" s="238"/>
      <c r="AI167" s="238"/>
      <c r="AJ167" s="218"/>
      <c r="AK167" s="218"/>
      <c r="AL167" s="218"/>
      <c r="AM167" s="301"/>
      <c r="AN167" s="301"/>
      <c r="AO167" s="301"/>
      <c r="AP167" s="301"/>
      <c r="AQ167" s="330"/>
      <c r="AR167" s="247"/>
    </row>
    <row r="168" spans="1:44" s="86" customFormat="1" ht="17.100000000000001" customHeight="1">
      <c r="A168" s="316"/>
      <c r="B168" s="259"/>
      <c r="C168" s="319"/>
      <c r="D168" s="259"/>
      <c r="E168" s="262"/>
      <c r="F168" s="259"/>
      <c r="G168" s="265"/>
      <c r="H168" s="268"/>
      <c r="I168" s="284"/>
      <c r="J168" s="268"/>
      <c r="K168" s="210"/>
      <c r="L168" s="210"/>
      <c r="M168" s="268"/>
      <c r="N168" s="215"/>
      <c r="O168" s="215"/>
      <c r="P168" s="224"/>
      <c r="Q168" s="210"/>
      <c r="R168" s="230"/>
      <c r="S168" s="37" t="s">
        <v>227</v>
      </c>
      <c r="T168" s="87"/>
      <c r="U168" s="88"/>
      <c r="V168" s="88"/>
      <c r="W168" s="88"/>
      <c r="X168" s="88"/>
      <c r="Y168" s="88"/>
      <c r="Z168" s="38"/>
      <c r="AA168" s="92">
        <f t="shared" si="10"/>
        <v>0</v>
      </c>
      <c r="AB168" s="92">
        <f t="shared" si="11"/>
        <v>0</v>
      </c>
      <c r="AC168" s="227"/>
      <c r="AD168" s="289"/>
      <c r="AE168" s="289"/>
      <c r="AF168" s="215"/>
      <c r="AG168" s="215"/>
      <c r="AH168" s="238"/>
      <c r="AI168" s="238"/>
      <c r="AJ168" s="218"/>
      <c r="AK168" s="218"/>
      <c r="AL168" s="218"/>
      <c r="AM168" s="301"/>
      <c r="AN168" s="301"/>
      <c r="AO168" s="301"/>
      <c r="AP168" s="301"/>
      <c r="AQ168" s="330"/>
      <c r="AR168" s="247"/>
    </row>
    <row r="169" spans="1:44" s="86" customFormat="1" ht="17.100000000000001" customHeight="1">
      <c r="A169" s="316"/>
      <c r="B169" s="259"/>
      <c r="C169" s="319"/>
      <c r="D169" s="259"/>
      <c r="E169" s="262"/>
      <c r="F169" s="259"/>
      <c r="G169" s="265"/>
      <c r="H169" s="268"/>
      <c r="I169" s="284"/>
      <c r="J169" s="267"/>
      <c r="K169" s="210"/>
      <c r="L169" s="210"/>
      <c r="M169" s="268"/>
      <c r="N169" s="215"/>
      <c r="O169" s="215"/>
      <c r="P169" s="224"/>
      <c r="Q169" s="210"/>
      <c r="R169" s="231">
        <f>IF(Q169="SI",1,IF(Q169="NO",3,0))</f>
        <v>0</v>
      </c>
      <c r="S169" s="37" t="s">
        <v>228</v>
      </c>
      <c r="T169" s="87"/>
      <c r="U169" s="88"/>
      <c r="V169" s="88"/>
      <c r="W169" s="88"/>
      <c r="X169" s="88"/>
      <c r="Y169" s="88"/>
      <c r="Z169" s="38"/>
      <c r="AA169" s="92">
        <f t="shared" si="10"/>
        <v>0</v>
      </c>
      <c r="AB169" s="92">
        <f t="shared" si="11"/>
        <v>0</v>
      </c>
      <c r="AC169" s="227"/>
      <c r="AD169" s="289"/>
      <c r="AE169" s="289"/>
      <c r="AF169" s="215"/>
      <c r="AG169" s="215"/>
      <c r="AH169" s="238"/>
      <c r="AI169" s="238"/>
      <c r="AJ169" s="218"/>
      <c r="AK169" s="218"/>
      <c r="AL169" s="218"/>
      <c r="AM169" s="301"/>
      <c r="AN169" s="301"/>
      <c r="AO169" s="301"/>
      <c r="AP169" s="301"/>
      <c r="AQ169" s="330"/>
      <c r="AR169" s="246"/>
    </row>
    <row r="170" spans="1:44" s="86" customFormat="1" ht="17.100000000000001" customHeight="1">
      <c r="A170" s="316"/>
      <c r="B170" s="259"/>
      <c r="C170" s="319"/>
      <c r="D170" s="259"/>
      <c r="E170" s="262"/>
      <c r="F170" s="259"/>
      <c r="G170" s="265"/>
      <c r="H170" s="268"/>
      <c r="I170" s="284"/>
      <c r="J170" s="268"/>
      <c r="K170" s="210"/>
      <c r="L170" s="210"/>
      <c r="M170" s="268"/>
      <c r="N170" s="215"/>
      <c r="O170" s="215"/>
      <c r="P170" s="224"/>
      <c r="Q170" s="210"/>
      <c r="R170" s="230"/>
      <c r="S170" s="37" t="s">
        <v>229</v>
      </c>
      <c r="T170" s="87"/>
      <c r="U170" s="88"/>
      <c r="V170" s="88"/>
      <c r="W170" s="88"/>
      <c r="X170" s="88"/>
      <c r="Y170" s="88"/>
      <c r="Z170" s="38"/>
      <c r="AA170" s="92">
        <f t="shared" si="10"/>
        <v>0</v>
      </c>
      <c r="AB170" s="92">
        <f t="shared" si="11"/>
        <v>0</v>
      </c>
      <c r="AC170" s="227"/>
      <c r="AD170" s="289"/>
      <c r="AE170" s="289"/>
      <c r="AF170" s="215"/>
      <c r="AG170" s="215"/>
      <c r="AH170" s="238"/>
      <c r="AI170" s="238"/>
      <c r="AJ170" s="218"/>
      <c r="AK170" s="218"/>
      <c r="AL170" s="218"/>
      <c r="AM170" s="301"/>
      <c r="AN170" s="301"/>
      <c r="AO170" s="301"/>
      <c r="AP170" s="301"/>
      <c r="AQ170" s="330"/>
      <c r="AR170" s="247"/>
    </row>
    <row r="171" spans="1:44" s="86" customFormat="1" ht="17.100000000000001" customHeight="1">
      <c r="A171" s="316"/>
      <c r="B171" s="259"/>
      <c r="C171" s="319"/>
      <c r="D171" s="259"/>
      <c r="E171" s="262"/>
      <c r="F171" s="259"/>
      <c r="G171" s="265"/>
      <c r="H171" s="268"/>
      <c r="I171" s="284"/>
      <c r="J171" s="268"/>
      <c r="K171" s="210"/>
      <c r="L171" s="210"/>
      <c r="M171" s="268"/>
      <c r="N171" s="215"/>
      <c r="O171" s="215"/>
      <c r="P171" s="224"/>
      <c r="Q171" s="210"/>
      <c r="R171" s="230"/>
      <c r="S171" s="37" t="s">
        <v>230</v>
      </c>
      <c r="T171" s="87"/>
      <c r="U171" s="88"/>
      <c r="V171" s="88"/>
      <c r="W171" s="88"/>
      <c r="X171" s="88"/>
      <c r="Y171" s="88"/>
      <c r="Z171" s="38"/>
      <c r="AA171" s="92">
        <f t="shared" si="10"/>
        <v>0</v>
      </c>
      <c r="AB171" s="92">
        <f t="shared" si="11"/>
        <v>0</v>
      </c>
      <c r="AC171" s="227"/>
      <c r="AD171" s="289"/>
      <c r="AE171" s="289"/>
      <c r="AF171" s="215"/>
      <c r="AG171" s="215"/>
      <c r="AH171" s="238"/>
      <c r="AI171" s="238"/>
      <c r="AJ171" s="218"/>
      <c r="AK171" s="218"/>
      <c r="AL171" s="218"/>
      <c r="AM171" s="301"/>
      <c r="AN171" s="301"/>
      <c r="AO171" s="301"/>
      <c r="AP171" s="301"/>
      <c r="AQ171" s="330"/>
      <c r="AR171" s="247"/>
    </row>
    <row r="172" spans="1:44" s="86" customFormat="1" ht="17.100000000000001" customHeight="1">
      <c r="A172" s="316"/>
      <c r="B172" s="259"/>
      <c r="C172" s="319"/>
      <c r="D172" s="259"/>
      <c r="E172" s="262"/>
      <c r="F172" s="259"/>
      <c r="G172" s="265"/>
      <c r="H172" s="268"/>
      <c r="I172" s="284"/>
      <c r="J172" s="268"/>
      <c r="K172" s="210"/>
      <c r="L172" s="210"/>
      <c r="M172" s="268"/>
      <c r="N172" s="215"/>
      <c r="O172" s="215"/>
      <c r="P172" s="224"/>
      <c r="Q172" s="210"/>
      <c r="R172" s="230"/>
      <c r="S172" s="37" t="s">
        <v>231</v>
      </c>
      <c r="T172" s="87"/>
      <c r="U172" s="88"/>
      <c r="V172" s="88"/>
      <c r="W172" s="88"/>
      <c r="X172" s="88"/>
      <c r="Y172" s="88"/>
      <c r="Z172" s="38"/>
      <c r="AA172" s="92">
        <f t="shared" si="10"/>
        <v>0</v>
      </c>
      <c r="AB172" s="92">
        <f t="shared" si="11"/>
        <v>0</v>
      </c>
      <c r="AC172" s="227"/>
      <c r="AD172" s="289"/>
      <c r="AE172" s="289"/>
      <c r="AF172" s="215"/>
      <c r="AG172" s="215"/>
      <c r="AH172" s="238"/>
      <c r="AI172" s="238"/>
      <c r="AJ172" s="218"/>
      <c r="AK172" s="218"/>
      <c r="AL172" s="218"/>
      <c r="AM172" s="301"/>
      <c r="AN172" s="301"/>
      <c r="AO172" s="301"/>
      <c r="AP172" s="301"/>
      <c r="AQ172" s="330"/>
      <c r="AR172" s="247"/>
    </row>
    <row r="173" spans="1:44" s="86" customFormat="1" ht="17.100000000000001" customHeight="1">
      <c r="A173" s="316"/>
      <c r="B173" s="259"/>
      <c r="C173" s="319"/>
      <c r="D173" s="259"/>
      <c r="E173" s="262"/>
      <c r="F173" s="259"/>
      <c r="G173" s="265"/>
      <c r="H173" s="268"/>
      <c r="I173" s="284"/>
      <c r="J173" s="268"/>
      <c r="K173" s="210"/>
      <c r="L173" s="210"/>
      <c r="M173" s="268"/>
      <c r="N173" s="215"/>
      <c r="O173" s="215"/>
      <c r="P173" s="224"/>
      <c r="Q173" s="210"/>
      <c r="R173" s="230"/>
      <c r="S173" s="37" t="s">
        <v>232</v>
      </c>
      <c r="T173" s="87"/>
      <c r="U173" s="88"/>
      <c r="V173" s="88"/>
      <c r="W173" s="88"/>
      <c r="X173" s="88"/>
      <c r="Y173" s="88"/>
      <c r="Z173" s="38"/>
      <c r="AA173" s="92">
        <f t="shared" si="10"/>
        <v>0</v>
      </c>
      <c r="AB173" s="92">
        <f t="shared" si="11"/>
        <v>0</v>
      </c>
      <c r="AC173" s="227"/>
      <c r="AD173" s="289"/>
      <c r="AE173" s="289"/>
      <c r="AF173" s="215"/>
      <c r="AG173" s="215"/>
      <c r="AH173" s="238"/>
      <c r="AI173" s="238"/>
      <c r="AJ173" s="218"/>
      <c r="AK173" s="218"/>
      <c r="AL173" s="218"/>
      <c r="AM173" s="301"/>
      <c r="AN173" s="301"/>
      <c r="AO173" s="301"/>
      <c r="AP173" s="301"/>
      <c r="AQ173" s="330"/>
      <c r="AR173" s="247"/>
    </row>
    <row r="174" spans="1:44" s="86" customFormat="1" ht="17.100000000000001" customHeight="1">
      <c r="A174" s="316"/>
      <c r="B174" s="259"/>
      <c r="C174" s="319"/>
      <c r="D174" s="259"/>
      <c r="E174" s="262"/>
      <c r="F174" s="259"/>
      <c r="G174" s="265"/>
      <c r="H174" s="268"/>
      <c r="I174" s="284"/>
      <c r="J174" s="267"/>
      <c r="K174" s="210"/>
      <c r="L174" s="210"/>
      <c r="M174" s="268"/>
      <c r="N174" s="215"/>
      <c r="O174" s="215"/>
      <c r="P174" s="224"/>
      <c r="Q174" s="210"/>
      <c r="R174" s="231">
        <f>IF(Q174="SI",1,IF(Q174="NO",3,0))</f>
        <v>0</v>
      </c>
      <c r="S174" s="37" t="s">
        <v>233</v>
      </c>
      <c r="T174" s="87"/>
      <c r="U174" s="88"/>
      <c r="V174" s="88"/>
      <c r="W174" s="88"/>
      <c r="X174" s="88"/>
      <c r="Y174" s="88"/>
      <c r="Z174" s="38"/>
      <c r="AA174" s="92">
        <f t="shared" si="10"/>
        <v>0</v>
      </c>
      <c r="AB174" s="92">
        <f t="shared" si="11"/>
        <v>0</v>
      </c>
      <c r="AC174" s="227"/>
      <c r="AD174" s="289"/>
      <c r="AE174" s="289"/>
      <c r="AF174" s="215"/>
      <c r="AG174" s="215"/>
      <c r="AH174" s="238"/>
      <c r="AI174" s="238"/>
      <c r="AJ174" s="218"/>
      <c r="AK174" s="218"/>
      <c r="AL174" s="218"/>
      <c r="AM174" s="301"/>
      <c r="AN174" s="301"/>
      <c r="AO174" s="301"/>
      <c r="AP174" s="301"/>
      <c r="AQ174" s="330"/>
      <c r="AR174" s="246"/>
    </row>
    <row r="175" spans="1:44" s="86" customFormat="1" ht="17.100000000000001" customHeight="1">
      <c r="A175" s="316"/>
      <c r="B175" s="259"/>
      <c r="C175" s="319"/>
      <c r="D175" s="259"/>
      <c r="E175" s="262"/>
      <c r="F175" s="259"/>
      <c r="G175" s="265"/>
      <c r="H175" s="268"/>
      <c r="I175" s="284"/>
      <c r="J175" s="268"/>
      <c r="K175" s="210"/>
      <c r="L175" s="210"/>
      <c r="M175" s="268"/>
      <c r="N175" s="215"/>
      <c r="O175" s="215"/>
      <c r="P175" s="224"/>
      <c r="Q175" s="210"/>
      <c r="R175" s="230"/>
      <c r="S175" s="37" t="s">
        <v>234</v>
      </c>
      <c r="T175" s="87"/>
      <c r="U175" s="88"/>
      <c r="V175" s="88"/>
      <c r="W175" s="88"/>
      <c r="X175" s="88"/>
      <c r="Y175" s="88"/>
      <c r="Z175" s="38"/>
      <c r="AA175" s="92">
        <f t="shared" si="10"/>
        <v>0</v>
      </c>
      <c r="AB175" s="92">
        <f t="shared" si="11"/>
        <v>0</v>
      </c>
      <c r="AC175" s="227"/>
      <c r="AD175" s="289"/>
      <c r="AE175" s="289"/>
      <c r="AF175" s="215"/>
      <c r="AG175" s="215"/>
      <c r="AH175" s="238"/>
      <c r="AI175" s="238"/>
      <c r="AJ175" s="218"/>
      <c r="AK175" s="218"/>
      <c r="AL175" s="218"/>
      <c r="AM175" s="301"/>
      <c r="AN175" s="301"/>
      <c r="AO175" s="301"/>
      <c r="AP175" s="301"/>
      <c r="AQ175" s="330"/>
      <c r="AR175" s="247"/>
    </row>
    <row r="176" spans="1:44" s="86" customFormat="1" ht="17.100000000000001" customHeight="1">
      <c r="A176" s="316"/>
      <c r="B176" s="259"/>
      <c r="C176" s="319"/>
      <c r="D176" s="259"/>
      <c r="E176" s="262"/>
      <c r="F176" s="259"/>
      <c r="G176" s="265"/>
      <c r="H176" s="268"/>
      <c r="I176" s="284"/>
      <c r="J176" s="268"/>
      <c r="K176" s="210"/>
      <c r="L176" s="210"/>
      <c r="M176" s="268"/>
      <c r="N176" s="215"/>
      <c r="O176" s="215"/>
      <c r="P176" s="224"/>
      <c r="Q176" s="210"/>
      <c r="R176" s="230"/>
      <c r="S176" s="37" t="s">
        <v>235</v>
      </c>
      <c r="T176" s="87"/>
      <c r="U176" s="88"/>
      <c r="V176" s="88"/>
      <c r="W176" s="88"/>
      <c r="X176" s="88"/>
      <c r="Y176" s="88"/>
      <c r="Z176" s="38"/>
      <c r="AA176" s="92">
        <f t="shared" si="10"/>
        <v>0</v>
      </c>
      <c r="AB176" s="92">
        <f t="shared" si="11"/>
        <v>0</v>
      </c>
      <c r="AC176" s="227"/>
      <c r="AD176" s="289"/>
      <c r="AE176" s="289"/>
      <c r="AF176" s="215"/>
      <c r="AG176" s="215"/>
      <c r="AH176" s="238"/>
      <c r="AI176" s="238"/>
      <c r="AJ176" s="218"/>
      <c r="AK176" s="218"/>
      <c r="AL176" s="218"/>
      <c r="AM176" s="301"/>
      <c r="AN176" s="301"/>
      <c r="AO176" s="301"/>
      <c r="AP176" s="301"/>
      <c r="AQ176" s="330"/>
      <c r="AR176" s="247"/>
    </row>
    <row r="177" spans="1:44" s="86" customFormat="1" ht="17.100000000000001" customHeight="1">
      <c r="A177" s="316"/>
      <c r="B177" s="259"/>
      <c r="C177" s="319"/>
      <c r="D177" s="259"/>
      <c r="E177" s="262"/>
      <c r="F177" s="259"/>
      <c r="G177" s="265"/>
      <c r="H177" s="268"/>
      <c r="I177" s="284"/>
      <c r="J177" s="268"/>
      <c r="K177" s="210"/>
      <c r="L177" s="210"/>
      <c r="M177" s="268"/>
      <c r="N177" s="215"/>
      <c r="O177" s="215"/>
      <c r="P177" s="224"/>
      <c r="Q177" s="210"/>
      <c r="R177" s="230"/>
      <c r="S177" s="37" t="s">
        <v>236</v>
      </c>
      <c r="T177" s="87"/>
      <c r="U177" s="88"/>
      <c r="V177" s="88"/>
      <c r="W177" s="88"/>
      <c r="X177" s="88"/>
      <c r="Y177" s="88"/>
      <c r="Z177" s="38"/>
      <c r="AA177" s="92">
        <f t="shared" si="10"/>
        <v>0</v>
      </c>
      <c r="AB177" s="92">
        <f t="shared" si="11"/>
        <v>0</v>
      </c>
      <c r="AC177" s="227"/>
      <c r="AD177" s="289"/>
      <c r="AE177" s="289"/>
      <c r="AF177" s="215"/>
      <c r="AG177" s="215"/>
      <c r="AH177" s="238"/>
      <c r="AI177" s="238"/>
      <c r="AJ177" s="218"/>
      <c r="AK177" s="218"/>
      <c r="AL177" s="218"/>
      <c r="AM177" s="301"/>
      <c r="AN177" s="301"/>
      <c r="AO177" s="301"/>
      <c r="AP177" s="301"/>
      <c r="AQ177" s="330"/>
      <c r="AR177" s="247"/>
    </row>
    <row r="178" spans="1:44" s="86" customFormat="1" ht="17.100000000000001" customHeight="1">
      <c r="A178" s="316"/>
      <c r="B178" s="259"/>
      <c r="C178" s="319"/>
      <c r="D178" s="259"/>
      <c r="E178" s="262"/>
      <c r="F178" s="259"/>
      <c r="G178" s="265"/>
      <c r="H178" s="268"/>
      <c r="I178" s="284"/>
      <c r="J178" s="268"/>
      <c r="K178" s="210"/>
      <c r="L178" s="210"/>
      <c r="M178" s="268"/>
      <c r="N178" s="215"/>
      <c r="O178" s="215"/>
      <c r="P178" s="224"/>
      <c r="Q178" s="210"/>
      <c r="R178" s="230"/>
      <c r="S178" s="37" t="s">
        <v>237</v>
      </c>
      <c r="T178" s="87"/>
      <c r="U178" s="88"/>
      <c r="V178" s="88"/>
      <c r="W178" s="88"/>
      <c r="X178" s="88"/>
      <c r="Y178" s="88"/>
      <c r="Z178" s="38"/>
      <c r="AA178" s="92">
        <f t="shared" si="10"/>
        <v>0</v>
      </c>
      <c r="AB178" s="92">
        <f t="shared" si="11"/>
        <v>0</v>
      </c>
      <c r="AC178" s="227"/>
      <c r="AD178" s="289"/>
      <c r="AE178" s="289"/>
      <c r="AF178" s="215"/>
      <c r="AG178" s="215"/>
      <c r="AH178" s="238"/>
      <c r="AI178" s="238"/>
      <c r="AJ178" s="218"/>
      <c r="AK178" s="218"/>
      <c r="AL178" s="218"/>
      <c r="AM178" s="301"/>
      <c r="AN178" s="301"/>
      <c r="AO178" s="301"/>
      <c r="AP178" s="301"/>
      <c r="AQ178" s="330"/>
      <c r="AR178" s="247"/>
    </row>
    <row r="179" spans="1:44" s="86" customFormat="1" ht="17.100000000000001" customHeight="1">
      <c r="A179" s="316"/>
      <c r="B179" s="259"/>
      <c r="C179" s="319"/>
      <c r="D179" s="259"/>
      <c r="E179" s="262"/>
      <c r="F179" s="259"/>
      <c r="G179" s="265"/>
      <c r="H179" s="268"/>
      <c r="I179" s="284"/>
      <c r="J179" s="267"/>
      <c r="K179" s="210"/>
      <c r="L179" s="210"/>
      <c r="M179" s="268"/>
      <c r="N179" s="215"/>
      <c r="O179" s="215"/>
      <c r="P179" s="224"/>
      <c r="Q179" s="210"/>
      <c r="R179" s="231">
        <f>IF(Q179="SI",1,IF(Q179="NO",3,0))</f>
        <v>0</v>
      </c>
      <c r="S179" s="37" t="s">
        <v>238</v>
      </c>
      <c r="T179" s="87"/>
      <c r="U179" s="88"/>
      <c r="V179" s="88"/>
      <c r="W179" s="88"/>
      <c r="X179" s="88"/>
      <c r="Y179" s="88"/>
      <c r="Z179" s="38"/>
      <c r="AA179" s="92">
        <f t="shared" si="10"/>
        <v>0</v>
      </c>
      <c r="AB179" s="92">
        <f t="shared" si="11"/>
        <v>0</v>
      </c>
      <c r="AC179" s="227"/>
      <c r="AD179" s="289"/>
      <c r="AE179" s="289"/>
      <c r="AF179" s="215"/>
      <c r="AG179" s="215"/>
      <c r="AH179" s="238"/>
      <c r="AI179" s="238"/>
      <c r="AJ179" s="218"/>
      <c r="AK179" s="218"/>
      <c r="AL179" s="218"/>
      <c r="AM179" s="301"/>
      <c r="AN179" s="301"/>
      <c r="AO179" s="301"/>
      <c r="AP179" s="301"/>
      <c r="AQ179" s="330"/>
      <c r="AR179" s="246"/>
    </row>
    <row r="180" spans="1:44" s="86" customFormat="1" ht="17.100000000000001" customHeight="1">
      <c r="A180" s="316"/>
      <c r="B180" s="259"/>
      <c r="C180" s="319"/>
      <c r="D180" s="259"/>
      <c r="E180" s="262"/>
      <c r="F180" s="259"/>
      <c r="G180" s="265"/>
      <c r="H180" s="268"/>
      <c r="I180" s="284"/>
      <c r="J180" s="268"/>
      <c r="K180" s="210"/>
      <c r="L180" s="210"/>
      <c r="M180" s="268"/>
      <c r="N180" s="215"/>
      <c r="O180" s="215"/>
      <c r="P180" s="224"/>
      <c r="Q180" s="210"/>
      <c r="R180" s="230"/>
      <c r="S180" s="37" t="s">
        <v>239</v>
      </c>
      <c r="T180" s="87"/>
      <c r="U180" s="88"/>
      <c r="V180" s="88"/>
      <c r="W180" s="88"/>
      <c r="X180" s="88"/>
      <c r="Y180" s="88"/>
      <c r="Z180" s="38"/>
      <c r="AA180" s="92">
        <f t="shared" si="10"/>
        <v>0</v>
      </c>
      <c r="AB180" s="92">
        <f t="shared" si="11"/>
        <v>0</v>
      </c>
      <c r="AC180" s="227"/>
      <c r="AD180" s="289"/>
      <c r="AE180" s="289"/>
      <c r="AF180" s="215"/>
      <c r="AG180" s="215"/>
      <c r="AH180" s="238"/>
      <c r="AI180" s="238"/>
      <c r="AJ180" s="218"/>
      <c r="AK180" s="218"/>
      <c r="AL180" s="218"/>
      <c r="AM180" s="301"/>
      <c r="AN180" s="301"/>
      <c r="AO180" s="301"/>
      <c r="AP180" s="301"/>
      <c r="AQ180" s="330"/>
      <c r="AR180" s="247"/>
    </row>
    <row r="181" spans="1:44" s="86" customFormat="1" ht="17.100000000000001" customHeight="1">
      <c r="A181" s="316"/>
      <c r="B181" s="259"/>
      <c r="C181" s="319"/>
      <c r="D181" s="259"/>
      <c r="E181" s="262"/>
      <c r="F181" s="259"/>
      <c r="G181" s="265"/>
      <c r="H181" s="268"/>
      <c r="I181" s="284"/>
      <c r="J181" s="268"/>
      <c r="K181" s="210"/>
      <c r="L181" s="210"/>
      <c r="M181" s="268"/>
      <c r="N181" s="215"/>
      <c r="O181" s="215"/>
      <c r="P181" s="224"/>
      <c r="Q181" s="210"/>
      <c r="R181" s="230"/>
      <c r="S181" s="37" t="s">
        <v>240</v>
      </c>
      <c r="T181" s="87"/>
      <c r="U181" s="88"/>
      <c r="V181" s="88"/>
      <c r="W181" s="88"/>
      <c r="X181" s="88"/>
      <c r="Y181" s="88"/>
      <c r="Z181" s="38"/>
      <c r="AA181" s="92">
        <f t="shared" si="10"/>
        <v>0</v>
      </c>
      <c r="AB181" s="92">
        <f t="shared" si="11"/>
        <v>0</v>
      </c>
      <c r="AC181" s="227"/>
      <c r="AD181" s="289"/>
      <c r="AE181" s="289"/>
      <c r="AF181" s="215"/>
      <c r="AG181" s="215"/>
      <c r="AH181" s="238"/>
      <c r="AI181" s="238"/>
      <c r="AJ181" s="218"/>
      <c r="AK181" s="218"/>
      <c r="AL181" s="218"/>
      <c r="AM181" s="301"/>
      <c r="AN181" s="301"/>
      <c r="AO181" s="301"/>
      <c r="AP181" s="301"/>
      <c r="AQ181" s="330"/>
      <c r="AR181" s="247"/>
    </row>
    <row r="182" spans="1:44" s="86" customFormat="1" ht="17.100000000000001" customHeight="1">
      <c r="A182" s="316"/>
      <c r="B182" s="259"/>
      <c r="C182" s="319"/>
      <c r="D182" s="259"/>
      <c r="E182" s="262"/>
      <c r="F182" s="259"/>
      <c r="G182" s="265"/>
      <c r="H182" s="268"/>
      <c r="I182" s="284"/>
      <c r="J182" s="268"/>
      <c r="K182" s="210"/>
      <c r="L182" s="210"/>
      <c r="M182" s="268"/>
      <c r="N182" s="215"/>
      <c r="O182" s="215"/>
      <c r="P182" s="224"/>
      <c r="Q182" s="210"/>
      <c r="R182" s="230"/>
      <c r="S182" s="37" t="s">
        <v>241</v>
      </c>
      <c r="T182" s="87"/>
      <c r="U182" s="88"/>
      <c r="V182" s="88"/>
      <c r="W182" s="88"/>
      <c r="X182" s="88"/>
      <c r="Y182" s="88"/>
      <c r="Z182" s="38"/>
      <c r="AA182" s="92">
        <f t="shared" si="10"/>
        <v>0</v>
      </c>
      <c r="AB182" s="92">
        <f t="shared" si="11"/>
        <v>0</v>
      </c>
      <c r="AC182" s="227"/>
      <c r="AD182" s="289"/>
      <c r="AE182" s="289"/>
      <c r="AF182" s="215"/>
      <c r="AG182" s="215"/>
      <c r="AH182" s="238"/>
      <c r="AI182" s="238"/>
      <c r="AJ182" s="218"/>
      <c r="AK182" s="218"/>
      <c r="AL182" s="218"/>
      <c r="AM182" s="301"/>
      <c r="AN182" s="301"/>
      <c r="AO182" s="301"/>
      <c r="AP182" s="301"/>
      <c r="AQ182" s="330"/>
      <c r="AR182" s="247"/>
    </row>
    <row r="183" spans="1:44" s="86" customFormat="1" ht="17.100000000000001" customHeight="1">
      <c r="A183" s="316"/>
      <c r="B183" s="259"/>
      <c r="C183" s="319"/>
      <c r="D183" s="259"/>
      <c r="E183" s="262"/>
      <c r="F183" s="259"/>
      <c r="G183" s="265"/>
      <c r="H183" s="268"/>
      <c r="I183" s="284"/>
      <c r="J183" s="268"/>
      <c r="K183" s="210"/>
      <c r="L183" s="210"/>
      <c r="M183" s="268"/>
      <c r="N183" s="215"/>
      <c r="O183" s="215"/>
      <c r="P183" s="224"/>
      <c r="Q183" s="210"/>
      <c r="R183" s="230"/>
      <c r="S183" s="37" t="s">
        <v>242</v>
      </c>
      <c r="T183" s="87"/>
      <c r="U183" s="88"/>
      <c r="V183" s="88"/>
      <c r="W183" s="88"/>
      <c r="X183" s="88"/>
      <c r="Y183" s="88"/>
      <c r="Z183" s="38"/>
      <c r="AA183" s="92">
        <f t="shared" si="10"/>
        <v>0</v>
      </c>
      <c r="AB183" s="92">
        <f t="shared" si="11"/>
        <v>0</v>
      </c>
      <c r="AC183" s="227"/>
      <c r="AD183" s="289"/>
      <c r="AE183" s="289"/>
      <c r="AF183" s="215"/>
      <c r="AG183" s="215"/>
      <c r="AH183" s="238"/>
      <c r="AI183" s="238"/>
      <c r="AJ183" s="218"/>
      <c r="AK183" s="218"/>
      <c r="AL183" s="218"/>
      <c r="AM183" s="301"/>
      <c r="AN183" s="301"/>
      <c r="AO183" s="301"/>
      <c r="AP183" s="301"/>
      <c r="AQ183" s="330"/>
      <c r="AR183" s="247"/>
    </row>
    <row r="184" spans="1:44" s="86" customFormat="1" ht="17.100000000000001" customHeight="1">
      <c r="A184" s="316"/>
      <c r="B184" s="259"/>
      <c r="C184" s="319"/>
      <c r="D184" s="259"/>
      <c r="E184" s="262"/>
      <c r="F184" s="259"/>
      <c r="G184" s="265"/>
      <c r="H184" s="268"/>
      <c r="I184" s="284"/>
      <c r="J184" s="267"/>
      <c r="K184" s="210"/>
      <c r="L184" s="210"/>
      <c r="M184" s="268"/>
      <c r="N184" s="215"/>
      <c r="O184" s="215"/>
      <c r="P184" s="224"/>
      <c r="Q184" s="210"/>
      <c r="R184" s="231">
        <f>IF(Q184="SI",1,IF(Q184="NO",3,0))</f>
        <v>0</v>
      </c>
      <c r="S184" s="37" t="s">
        <v>243</v>
      </c>
      <c r="T184" s="87"/>
      <c r="U184" s="88"/>
      <c r="V184" s="88"/>
      <c r="W184" s="88"/>
      <c r="X184" s="88"/>
      <c r="Y184" s="88"/>
      <c r="Z184" s="38"/>
      <c r="AA184" s="92">
        <f t="shared" si="10"/>
        <v>0</v>
      </c>
      <c r="AB184" s="92">
        <f t="shared" si="11"/>
        <v>0</v>
      </c>
      <c r="AC184" s="227"/>
      <c r="AD184" s="289"/>
      <c r="AE184" s="289"/>
      <c r="AF184" s="215"/>
      <c r="AG184" s="215"/>
      <c r="AH184" s="238"/>
      <c r="AI184" s="238"/>
      <c r="AJ184" s="218"/>
      <c r="AK184" s="218"/>
      <c r="AL184" s="218"/>
      <c r="AM184" s="301"/>
      <c r="AN184" s="301"/>
      <c r="AO184" s="301"/>
      <c r="AP184" s="301"/>
      <c r="AQ184" s="330"/>
      <c r="AR184" s="246"/>
    </row>
    <row r="185" spans="1:44" s="86" customFormat="1" ht="17.100000000000001" customHeight="1">
      <c r="A185" s="316"/>
      <c r="B185" s="259"/>
      <c r="C185" s="319"/>
      <c r="D185" s="259"/>
      <c r="E185" s="262"/>
      <c r="F185" s="259"/>
      <c r="G185" s="265"/>
      <c r="H185" s="268"/>
      <c r="I185" s="284"/>
      <c r="J185" s="268"/>
      <c r="K185" s="210"/>
      <c r="L185" s="210"/>
      <c r="M185" s="268"/>
      <c r="N185" s="215"/>
      <c r="O185" s="215"/>
      <c r="P185" s="224"/>
      <c r="Q185" s="210"/>
      <c r="R185" s="230"/>
      <c r="S185" s="37" t="s">
        <v>244</v>
      </c>
      <c r="T185" s="87"/>
      <c r="U185" s="88"/>
      <c r="V185" s="88"/>
      <c r="W185" s="88"/>
      <c r="X185" s="88"/>
      <c r="Y185" s="88"/>
      <c r="Z185" s="38"/>
      <c r="AA185" s="92">
        <f t="shared" si="10"/>
        <v>0</v>
      </c>
      <c r="AB185" s="92">
        <f t="shared" si="11"/>
        <v>0</v>
      </c>
      <c r="AC185" s="227"/>
      <c r="AD185" s="289"/>
      <c r="AE185" s="289"/>
      <c r="AF185" s="215"/>
      <c r="AG185" s="215"/>
      <c r="AH185" s="238"/>
      <c r="AI185" s="238"/>
      <c r="AJ185" s="218"/>
      <c r="AK185" s="218"/>
      <c r="AL185" s="218"/>
      <c r="AM185" s="301"/>
      <c r="AN185" s="301"/>
      <c r="AO185" s="301"/>
      <c r="AP185" s="301"/>
      <c r="AQ185" s="330"/>
      <c r="AR185" s="247"/>
    </row>
    <row r="186" spans="1:44" s="86" customFormat="1" ht="17.100000000000001" customHeight="1">
      <c r="A186" s="316"/>
      <c r="B186" s="259"/>
      <c r="C186" s="319"/>
      <c r="D186" s="259"/>
      <c r="E186" s="262"/>
      <c r="F186" s="259"/>
      <c r="G186" s="265"/>
      <c r="H186" s="268"/>
      <c r="I186" s="284"/>
      <c r="J186" s="268"/>
      <c r="K186" s="210"/>
      <c r="L186" s="210"/>
      <c r="M186" s="268"/>
      <c r="N186" s="215"/>
      <c r="O186" s="215"/>
      <c r="P186" s="224"/>
      <c r="Q186" s="210"/>
      <c r="R186" s="230"/>
      <c r="S186" s="37" t="s">
        <v>245</v>
      </c>
      <c r="T186" s="87"/>
      <c r="U186" s="88"/>
      <c r="V186" s="88"/>
      <c r="W186" s="88"/>
      <c r="X186" s="88"/>
      <c r="Y186" s="88"/>
      <c r="Z186" s="38"/>
      <c r="AA186" s="92">
        <f t="shared" si="10"/>
        <v>0</v>
      </c>
      <c r="AB186" s="92">
        <f t="shared" si="11"/>
        <v>0</v>
      </c>
      <c r="AC186" s="227"/>
      <c r="AD186" s="289"/>
      <c r="AE186" s="289"/>
      <c r="AF186" s="215"/>
      <c r="AG186" s="215"/>
      <c r="AH186" s="238"/>
      <c r="AI186" s="238"/>
      <c r="AJ186" s="218"/>
      <c r="AK186" s="218"/>
      <c r="AL186" s="218"/>
      <c r="AM186" s="301"/>
      <c r="AN186" s="301"/>
      <c r="AO186" s="301"/>
      <c r="AP186" s="301"/>
      <c r="AQ186" s="330"/>
      <c r="AR186" s="247"/>
    </row>
    <row r="187" spans="1:44" s="86" customFormat="1" ht="17.100000000000001" customHeight="1">
      <c r="A187" s="316"/>
      <c r="B187" s="259"/>
      <c r="C187" s="319"/>
      <c r="D187" s="259"/>
      <c r="E187" s="262"/>
      <c r="F187" s="259"/>
      <c r="G187" s="265"/>
      <c r="H187" s="268"/>
      <c r="I187" s="284"/>
      <c r="J187" s="268"/>
      <c r="K187" s="210"/>
      <c r="L187" s="210"/>
      <c r="M187" s="268"/>
      <c r="N187" s="215"/>
      <c r="O187" s="215"/>
      <c r="P187" s="224"/>
      <c r="Q187" s="210"/>
      <c r="R187" s="230"/>
      <c r="S187" s="37" t="s">
        <v>246</v>
      </c>
      <c r="T187" s="87"/>
      <c r="U187" s="88"/>
      <c r="V187" s="88"/>
      <c r="W187" s="88"/>
      <c r="X187" s="88"/>
      <c r="Y187" s="88"/>
      <c r="Z187" s="38"/>
      <c r="AA187" s="92">
        <f t="shared" si="10"/>
        <v>0</v>
      </c>
      <c r="AB187" s="92">
        <f t="shared" si="11"/>
        <v>0</v>
      </c>
      <c r="AC187" s="227"/>
      <c r="AD187" s="289"/>
      <c r="AE187" s="289"/>
      <c r="AF187" s="215"/>
      <c r="AG187" s="215"/>
      <c r="AH187" s="238"/>
      <c r="AI187" s="238"/>
      <c r="AJ187" s="218"/>
      <c r="AK187" s="218"/>
      <c r="AL187" s="218"/>
      <c r="AM187" s="301"/>
      <c r="AN187" s="301"/>
      <c r="AO187" s="301"/>
      <c r="AP187" s="301"/>
      <c r="AQ187" s="330"/>
      <c r="AR187" s="247"/>
    </row>
    <row r="188" spans="1:44" s="86" customFormat="1" ht="17.100000000000001" customHeight="1">
      <c r="A188" s="317"/>
      <c r="B188" s="260"/>
      <c r="C188" s="320"/>
      <c r="D188" s="260"/>
      <c r="E188" s="263"/>
      <c r="F188" s="260"/>
      <c r="G188" s="266"/>
      <c r="H188" s="269"/>
      <c r="I188" s="294"/>
      <c r="J188" s="268"/>
      <c r="K188" s="211"/>
      <c r="L188" s="211"/>
      <c r="M188" s="269"/>
      <c r="N188" s="216"/>
      <c r="O188" s="216"/>
      <c r="P188" s="225"/>
      <c r="Q188" s="211"/>
      <c r="R188" s="232"/>
      <c r="S188" s="39" t="s">
        <v>247</v>
      </c>
      <c r="T188" s="89"/>
      <c r="U188" s="90"/>
      <c r="V188" s="90"/>
      <c r="W188" s="90"/>
      <c r="X188" s="90"/>
      <c r="Y188" s="90"/>
      <c r="Z188" s="40"/>
      <c r="AA188" s="93">
        <f t="shared" si="10"/>
        <v>0</v>
      </c>
      <c r="AB188" s="93">
        <f t="shared" si="11"/>
        <v>0</v>
      </c>
      <c r="AC188" s="228"/>
      <c r="AD188" s="290"/>
      <c r="AE188" s="290"/>
      <c r="AF188" s="216"/>
      <c r="AG188" s="216"/>
      <c r="AH188" s="239"/>
      <c r="AI188" s="239"/>
      <c r="AJ188" s="219"/>
      <c r="AK188" s="219"/>
      <c r="AL188" s="219"/>
      <c r="AM188" s="309"/>
      <c r="AN188" s="309"/>
      <c r="AO188" s="309"/>
      <c r="AP188" s="309"/>
      <c r="AQ188" s="331"/>
      <c r="AR188" s="248"/>
    </row>
    <row r="189" spans="1:44" s="86" customFormat="1" ht="17.100000000000001" customHeight="1">
      <c r="A189" s="321" t="str">
        <f>IF(E189&lt;&gt;"",'Información General'!$D$14&amp;"_"&amp;+$A$1+9,"")</f>
        <v/>
      </c>
      <c r="B189" s="270"/>
      <c r="C189" s="324"/>
      <c r="D189" s="270"/>
      <c r="E189" s="273"/>
      <c r="F189" s="270"/>
      <c r="G189" s="276"/>
      <c r="H189" s="267"/>
      <c r="I189" s="313"/>
      <c r="J189" s="314"/>
      <c r="K189" s="257"/>
      <c r="L189" s="257"/>
      <c r="M189" s="314"/>
      <c r="N189" s="291"/>
      <c r="O189" s="291"/>
      <c r="P189" s="242" t="str">
        <f>IF(AND(N189&lt;&gt;"",O189&lt;&gt;""),IF(AND(N189&gt;5,O189&gt;5),"I",IF(AND(N189&lt;=5,O189&gt;5),"II",IF(AND(N189&gt;5,O189&lt;=5),"IV",IF(AND(N189&lt;=5,O189&lt;=5),"III")))),"")</f>
        <v/>
      </c>
      <c r="Q189" s="257"/>
      <c r="R189" s="286">
        <f>IF(Q189="SI",1,IF(Q189="NO",3,0))</f>
        <v>0</v>
      </c>
      <c r="S189" s="35" t="s">
        <v>248</v>
      </c>
      <c r="T189" s="84"/>
      <c r="U189" s="85"/>
      <c r="V189" s="85"/>
      <c r="W189" s="85"/>
      <c r="X189" s="85"/>
      <c r="Y189" s="85"/>
      <c r="Z189" s="36"/>
      <c r="AA189" s="91">
        <f>IF(Z189="Suficiente",1,0)</f>
        <v>0</v>
      </c>
      <c r="AB189" s="91">
        <f>IF(Z189="Deficiente",1,0)</f>
        <v>0</v>
      </c>
      <c r="AC189" s="332" t="str">
        <f>IF(SUM(R189:R213)&gt;=1,IF((SUM(R189:R213)/COUNTA(Q189:Q213))=1,IF(SUM(AA189:AA213)&gt;=1,IF(SUM(AA189:AA213)/(SUM(AA189:AA213)+SUM(AB189:AB213))=100%,"SI","NO"),"NO"),"NO"),"")</f>
        <v/>
      </c>
      <c r="AD189" s="288" t="str">
        <f>IF($N189=1,"b","")</f>
        <v/>
      </c>
      <c r="AE189" s="288" t="str">
        <f>IF($O189=1,"b","")</f>
        <v/>
      </c>
      <c r="AF189" s="291"/>
      <c r="AG189" s="291"/>
      <c r="AH189" s="237">
        <f>IF(OR($AD189="b",$AE189="b"),2,0)</f>
        <v>0</v>
      </c>
      <c r="AI189" s="237">
        <f>IF(AND($N189=1,$AF189=1,$O189=1,$AG189=1),1,0)</f>
        <v>0</v>
      </c>
      <c r="AJ189" s="220">
        <f>IF(AF189&lt;&gt;"",IF(AI189=1,1,IF(OR($AF189&gt;$N189,AND($AC189="SI",$AF189=$N189),AND($AC189="NO",$AF189&lt;&gt;$N189)),0,1)),0)</f>
        <v>0</v>
      </c>
      <c r="AK189" s="220">
        <f>IF(AG189&lt;&gt;"",IF(AI189=1,1,IF(OR(AG189&gt;O189,AND(AC189="SI",AG189=O189),AND(AC189="NO",AG189&lt;&gt;O189)),0,1)),0)</f>
        <v>0</v>
      </c>
      <c r="AL189" s="220">
        <f>IF(AC189&lt;&gt;"",(+AI189+AJ189+AK189),0)</f>
        <v>0</v>
      </c>
      <c r="AM189" s="300" t="str">
        <f>IF($AL189&gt;=2,IF(AND($AF189="",$AG189=""),"",IF(AND($AF189&gt;5,$AG189&gt;5),"I","")),"")</f>
        <v/>
      </c>
      <c r="AN189" s="300" t="str">
        <f>IF($AL189&gt;=2,IF(AND($AF189="",$AG189=""),"",IF(AND($AF189&lt;6,$AG189&gt;5),"II","")),"")</f>
        <v/>
      </c>
      <c r="AO189" s="300" t="str">
        <f>IF($AL189&gt;=2,IF(AND($AF189="",$AG189=""),"",IF(AND($AF189&lt;6,$AG189&lt;6),"III","")),"")</f>
        <v/>
      </c>
      <c r="AP189" s="300" t="str">
        <f>IF($AL189&gt;=2,IF(AND($AF189="",$AG189=""),"",IF(AND($AF189&gt;5,$AG189&lt;6),"IV","")),"")</f>
        <v/>
      </c>
      <c r="AQ189" s="304"/>
      <c r="AR189" s="302"/>
    </row>
    <row r="190" spans="1:44" s="86" customFormat="1" ht="17.100000000000001" customHeight="1">
      <c r="A190" s="322"/>
      <c r="B190" s="271"/>
      <c r="C190" s="325"/>
      <c r="D190" s="271"/>
      <c r="E190" s="274"/>
      <c r="F190" s="271"/>
      <c r="G190" s="277"/>
      <c r="H190" s="268"/>
      <c r="I190" s="279"/>
      <c r="J190" s="281"/>
      <c r="K190" s="213"/>
      <c r="L190" s="213"/>
      <c r="M190" s="281"/>
      <c r="N190" s="292"/>
      <c r="O190" s="292"/>
      <c r="P190" s="243"/>
      <c r="Q190" s="213"/>
      <c r="R190" s="230"/>
      <c r="S190" s="37" t="s">
        <v>249</v>
      </c>
      <c r="T190" s="87"/>
      <c r="U190" s="88"/>
      <c r="V190" s="88"/>
      <c r="W190" s="88"/>
      <c r="X190" s="88"/>
      <c r="Y190" s="88"/>
      <c r="Z190" s="38"/>
      <c r="AA190" s="92">
        <f t="shared" ref="AA190:AA253" si="12">IF(Z190="Suficiente",1,0)</f>
        <v>0</v>
      </c>
      <c r="AB190" s="92">
        <f t="shared" ref="AB190:AB213" si="13">IF(Z190="Deficiente",1,0)</f>
        <v>0</v>
      </c>
      <c r="AC190" s="333"/>
      <c r="AD190" s="289"/>
      <c r="AE190" s="289"/>
      <c r="AF190" s="292"/>
      <c r="AG190" s="292"/>
      <c r="AH190" s="238"/>
      <c r="AI190" s="238"/>
      <c r="AJ190" s="221"/>
      <c r="AK190" s="221"/>
      <c r="AL190" s="221"/>
      <c r="AM190" s="301"/>
      <c r="AN190" s="301"/>
      <c r="AO190" s="301"/>
      <c r="AP190" s="301"/>
      <c r="AQ190" s="305"/>
      <c r="AR190" s="247"/>
    </row>
    <row r="191" spans="1:44" s="86" customFormat="1" ht="17.100000000000001" customHeight="1">
      <c r="A191" s="322"/>
      <c r="B191" s="271"/>
      <c r="C191" s="325"/>
      <c r="D191" s="271"/>
      <c r="E191" s="274"/>
      <c r="F191" s="271"/>
      <c r="G191" s="277"/>
      <c r="H191" s="268"/>
      <c r="I191" s="279"/>
      <c r="J191" s="281"/>
      <c r="K191" s="213"/>
      <c r="L191" s="213"/>
      <c r="M191" s="281"/>
      <c r="N191" s="292"/>
      <c r="O191" s="292"/>
      <c r="P191" s="243"/>
      <c r="Q191" s="213"/>
      <c r="R191" s="230"/>
      <c r="S191" s="37" t="s">
        <v>250</v>
      </c>
      <c r="T191" s="87"/>
      <c r="U191" s="88"/>
      <c r="V191" s="88"/>
      <c r="W191" s="88"/>
      <c r="X191" s="88"/>
      <c r="Y191" s="88"/>
      <c r="Z191" s="38"/>
      <c r="AA191" s="92">
        <f t="shared" si="12"/>
        <v>0</v>
      </c>
      <c r="AB191" s="92">
        <f t="shared" si="13"/>
        <v>0</v>
      </c>
      <c r="AC191" s="333"/>
      <c r="AD191" s="289"/>
      <c r="AE191" s="289"/>
      <c r="AF191" s="292"/>
      <c r="AG191" s="292"/>
      <c r="AH191" s="238"/>
      <c r="AI191" s="238"/>
      <c r="AJ191" s="221"/>
      <c r="AK191" s="221"/>
      <c r="AL191" s="221"/>
      <c r="AM191" s="301"/>
      <c r="AN191" s="301"/>
      <c r="AO191" s="301"/>
      <c r="AP191" s="301"/>
      <c r="AQ191" s="305"/>
      <c r="AR191" s="247"/>
    </row>
    <row r="192" spans="1:44" s="86" customFormat="1" ht="17.100000000000001" customHeight="1">
      <c r="A192" s="322"/>
      <c r="B192" s="271"/>
      <c r="C192" s="325"/>
      <c r="D192" s="271"/>
      <c r="E192" s="274"/>
      <c r="F192" s="271"/>
      <c r="G192" s="277"/>
      <c r="H192" s="268"/>
      <c r="I192" s="279"/>
      <c r="J192" s="281"/>
      <c r="K192" s="213"/>
      <c r="L192" s="213"/>
      <c r="M192" s="281"/>
      <c r="N192" s="292"/>
      <c r="O192" s="292"/>
      <c r="P192" s="243"/>
      <c r="Q192" s="213"/>
      <c r="R192" s="230"/>
      <c r="S192" s="37" t="s">
        <v>251</v>
      </c>
      <c r="T192" s="87"/>
      <c r="U192" s="88"/>
      <c r="V192" s="88"/>
      <c r="W192" s="88"/>
      <c r="X192" s="88"/>
      <c r="Y192" s="88"/>
      <c r="Z192" s="38"/>
      <c r="AA192" s="92">
        <f t="shared" si="12"/>
        <v>0</v>
      </c>
      <c r="AB192" s="92">
        <f t="shared" si="13"/>
        <v>0</v>
      </c>
      <c r="AC192" s="333"/>
      <c r="AD192" s="289"/>
      <c r="AE192" s="289"/>
      <c r="AF192" s="292"/>
      <c r="AG192" s="292"/>
      <c r="AH192" s="238"/>
      <c r="AI192" s="238"/>
      <c r="AJ192" s="221"/>
      <c r="AK192" s="221"/>
      <c r="AL192" s="221"/>
      <c r="AM192" s="301"/>
      <c r="AN192" s="301"/>
      <c r="AO192" s="301"/>
      <c r="AP192" s="301"/>
      <c r="AQ192" s="305"/>
      <c r="AR192" s="247"/>
    </row>
    <row r="193" spans="1:44" s="86" customFormat="1" ht="17.100000000000001" customHeight="1">
      <c r="A193" s="322"/>
      <c r="B193" s="271"/>
      <c r="C193" s="325"/>
      <c r="D193" s="271"/>
      <c r="E193" s="274"/>
      <c r="F193" s="271"/>
      <c r="G193" s="277"/>
      <c r="H193" s="268"/>
      <c r="I193" s="279"/>
      <c r="J193" s="281"/>
      <c r="K193" s="213"/>
      <c r="L193" s="213"/>
      <c r="M193" s="281"/>
      <c r="N193" s="292"/>
      <c r="O193" s="292"/>
      <c r="P193" s="243"/>
      <c r="Q193" s="213"/>
      <c r="R193" s="230"/>
      <c r="S193" s="37" t="s">
        <v>252</v>
      </c>
      <c r="T193" s="87"/>
      <c r="U193" s="88"/>
      <c r="V193" s="88"/>
      <c r="W193" s="88"/>
      <c r="X193" s="88"/>
      <c r="Y193" s="88"/>
      <c r="Z193" s="38"/>
      <c r="AA193" s="92">
        <f t="shared" si="12"/>
        <v>0</v>
      </c>
      <c r="AB193" s="92">
        <f t="shared" si="13"/>
        <v>0</v>
      </c>
      <c r="AC193" s="333"/>
      <c r="AD193" s="289"/>
      <c r="AE193" s="289"/>
      <c r="AF193" s="292"/>
      <c r="AG193" s="292"/>
      <c r="AH193" s="238"/>
      <c r="AI193" s="238"/>
      <c r="AJ193" s="221"/>
      <c r="AK193" s="221"/>
      <c r="AL193" s="221"/>
      <c r="AM193" s="301"/>
      <c r="AN193" s="301"/>
      <c r="AO193" s="301"/>
      <c r="AP193" s="301"/>
      <c r="AQ193" s="305"/>
      <c r="AR193" s="247"/>
    </row>
    <row r="194" spans="1:44" s="86" customFormat="1" ht="17.100000000000001" customHeight="1">
      <c r="A194" s="322"/>
      <c r="B194" s="271"/>
      <c r="C194" s="325"/>
      <c r="D194" s="271"/>
      <c r="E194" s="274"/>
      <c r="F194" s="271"/>
      <c r="G194" s="277"/>
      <c r="H194" s="268"/>
      <c r="I194" s="279"/>
      <c r="J194" s="281"/>
      <c r="K194" s="213"/>
      <c r="L194" s="213"/>
      <c r="M194" s="281"/>
      <c r="N194" s="292"/>
      <c r="O194" s="292"/>
      <c r="P194" s="243"/>
      <c r="Q194" s="213"/>
      <c r="R194" s="287">
        <f>IF(Q194="SI",1,IF(Q194="NO",3,0))</f>
        <v>0</v>
      </c>
      <c r="S194" s="37" t="s">
        <v>253</v>
      </c>
      <c r="T194" s="87"/>
      <c r="U194" s="88"/>
      <c r="V194" s="88"/>
      <c r="W194" s="88"/>
      <c r="X194" s="88"/>
      <c r="Y194" s="88"/>
      <c r="Z194" s="38"/>
      <c r="AA194" s="92">
        <f t="shared" si="12"/>
        <v>0</v>
      </c>
      <c r="AB194" s="92">
        <f t="shared" si="13"/>
        <v>0</v>
      </c>
      <c r="AC194" s="333"/>
      <c r="AD194" s="289"/>
      <c r="AE194" s="289"/>
      <c r="AF194" s="292"/>
      <c r="AG194" s="292"/>
      <c r="AH194" s="238"/>
      <c r="AI194" s="238"/>
      <c r="AJ194" s="221"/>
      <c r="AK194" s="221"/>
      <c r="AL194" s="221"/>
      <c r="AM194" s="301"/>
      <c r="AN194" s="301"/>
      <c r="AO194" s="301"/>
      <c r="AP194" s="301"/>
      <c r="AQ194" s="305"/>
      <c r="AR194" s="303"/>
    </row>
    <row r="195" spans="1:44" s="86" customFormat="1" ht="17.100000000000001" customHeight="1">
      <c r="A195" s="322"/>
      <c r="B195" s="271"/>
      <c r="C195" s="325"/>
      <c r="D195" s="271"/>
      <c r="E195" s="274"/>
      <c r="F195" s="271"/>
      <c r="G195" s="277"/>
      <c r="H195" s="268"/>
      <c r="I195" s="279"/>
      <c r="J195" s="281"/>
      <c r="K195" s="213"/>
      <c r="L195" s="213"/>
      <c r="M195" s="281"/>
      <c r="N195" s="292"/>
      <c r="O195" s="292"/>
      <c r="P195" s="243"/>
      <c r="Q195" s="213"/>
      <c r="R195" s="230"/>
      <c r="S195" s="37" t="s">
        <v>254</v>
      </c>
      <c r="T195" s="87"/>
      <c r="U195" s="88"/>
      <c r="V195" s="88"/>
      <c r="W195" s="88"/>
      <c r="X195" s="88"/>
      <c r="Y195" s="88"/>
      <c r="Z195" s="38"/>
      <c r="AA195" s="92">
        <f t="shared" si="12"/>
        <v>0</v>
      </c>
      <c r="AB195" s="92">
        <f t="shared" si="13"/>
        <v>0</v>
      </c>
      <c r="AC195" s="333"/>
      <c r="AD195" s="289"/>
      <c r="AE195" s="289"/>
      <c r="AF195" s="292"/>
      <c r="AG195" s="292"/>
      <c r="AH195" s="238"/>
      <c r="AI195" s="238"/>
      <c r="AJ195" s="221"/>
      <c r="AK195" s="221"/>
      <c r="AL195" s="221"/>
      <c r="AM195" s="301"/>
      <c r="AN195" s="301"/>
      <c r="AO195" s="301"/>
      <c r="AP195" s="301"/>
      <c r="AQ195" s="305"/>
      <c r="AR195" s="247"/>
    </row>
    <row r="196" spans="1:44" s="86" customFormat="1" ht="17.100000000000001" customHeight="1">
      <c r="A196" s="322"/>
      <c r="B196" s="271"/>
      <c r="C196" s="325"/>
      <c r="D196" s="271"/>
      <c r="E196" s="274"/>
      <c r="F196" s="271"/>
      <c r="G196" s="277"/>
      <c r="H196" s="268"/>
      <c r="I196" s="279"/>
      <c r="J196" s="281"/>
      <c r="K196" s="213"/>
      <c r="L196" s="213"/>
      <c r="M196" s="281"/>
      <c r="N196" s="292"/>
      <c r="O196" s="292"/>
      <c r="P196" s="243"/>
      <c r="Q196" s="213"/>
      <c r="R196" s="230"/>
      <c r="S196" s="37" t="s">
        <v>255</v>
      </c>
      <c r="T196" s="87"/>
      <c r="U196" s="88"/>
      <c r="V196" s="88"/>
      <c r="W196" s="88"/>
      <c r="X196" s="88"/>
      <c r="Y196" s="88"/>
      <c r="Z196" s="38"/>
      <c r="AA196" s="92">
        <f t="shared" si="12"/>
        <v>0</v>
      </c>
      <c r="AB196" s="92">
        <f t="shared" si="13"/>
        <v>0</v>
      </c>
      <c r="AC196" s="333"/>
      <c r="AD196" s="289"/>
      <c r="AE196" s="289"/>
      <c r="AF196" s="292"/>
      <c r="AG196" s="292"/>
      <c r="AH196" s="238"/>
      <c r="AI196" s="238"/>
      <c r="AJ196" s="221"/>
      <c r="AK196" s="221"/>
      <c r="AL196" s="221"/>
      <c r="AM196" s="301"/>
      <c r="AN196" s="301"/>
      <c r="AO196" s="301"/>
      <c r="AP196" s="301"/>
      <c r="AQ196" s="305"/>
      <c r="AR196" s="247"/>
    </row>
    <row r="197" spans="1:44" s="86" customFormat="1" ht="17.100000000000001" customHeight="1">
      <c r="A197" s="322"/>
      <c r="B197" s="271"/>
      <c r="C197" s="325"/>
      <c r="D197" s="271"/>
      <c r="E197" s="274"/>
      <c r="F197" s="271"/>
      <c r="G197" s="277"/>
      <c r="H197" s="268"/>
      <c r="I197" s="279"/>
      <c r="J197" s="281"/>
      <c r="K197" s="213"/>
      <c r="L197" s="213"/>
      <c r="M197" s="281"/>
      <c r="N197" s="292"/>
      <c r="O197" s="292"/>
      <c r="P197" s="243"/>
      <c r="Q197" s="213"/>
      <c r="R197" s="230"/>
      <c r="S197" s="37" t="s">
        <v>256</v>
      </c>
      <c r="T197" s="87"/>
      <c r="U197" s="88"/>
      <c r="V197" s="88"/>
      <c r="W197" s="88"/>
      <c r="X197" s="88"/>
      <c r="Y197" s="88"/>
      <c r="Z197" s="38"/>
      <c r="AA197" s="92">
        <f t="shared" si="12"/>
        <v>0</v>
      </c>
      <c r="AB197" s="92">
        <f t="shared" si="13"/>
        <v>0</v>
      </c>
      <c r="AC197" s="333"/>
      <c r="AD197" s="289"/>
      <c r="AE197" s="289"/>
      <c r="AF197" s="292"/>
      <c r="AG197" s="292"/>
      <c r="AH197" s="238"/>
      <c r="AI197" s="238"/>
      <c r="AJ197" s="221"/>
      <c r="AK197" s="221"/>
      <c r="AL197" s="221"/>
      <c r="AM197" s="301"/>
      <c r="AN197" s="301"/>
      <c r="AO197" s="301"/>
      <c r="AP197" s="301"/>
      <c r="AQ197" s="305"/>
      <c r="AR197" s="247"/>
    </row>
    <row r="198" spans="1:44" s="86" customFormat="1" ht="17.100000000000001" customHeight="1">
      <c r="A198" s="322"/>
      <c r="B198" s="271"/>
      <c r="C198" s="325"/>
      <c r="D198" s="271"/>
      <c r="E198" s="274"/>
      <c r="F198" s="271"/>
      <c r="G198" s="277"/>
      <c r="H198" s="268"/>
      <c r="I198" s="279"/>
      <c r="J198" s="281"/>
      <c r="K198" s="213"/>
      <c r="L198" s="213"/>
      <c r="M198" s="281"/>
      <c r="N198" s="292"/>
      <c r="O198" s="292"/>
      <c r="P198" s="243"/>
      <c r="Q198" s="213"/>
      <c r="R198" s="230"/>
      <c r="S198" s="37" t="s">
        <v>257</v>
      </c>
      <c r="T198" s="87"/>
      <c r="U198" s="88"/>
      <c r="V198" s="88"/>
      <c r="W198" s="88"/>
      <c r="X198" s="88"/>
      <c r="Y198" s="88"/>
      <c r="Z198" s="38"/>
      <c r="AA198" s="92">
        <f t="shared" si="12"/>
        <v>0</v>
      </c>
      <c r="AB198" s="92">
        <f t="shared" si="13"/>
        <v>0</v>
      </c>
      <c r="AC198" s="333"/>
      <c r="AD198" s="289"/>
      <c r="AE198" s="289"/>
      <c r="AF198" s="292"/>
      <c r="AG198" s="292"/>
      <c r="AH198" s="238"/>
      <c r="AI198" s="238"/>
      <c r="AJ198" s="221"/>
      <c r="AK198" s="221"/>
      <c r="AL198" s="221"/>
      <c r="AM198" s="301"/>
      <c r="AN198" s="301"/>
      <c r="AO198" s="301"/>
      <c r="AP198" s="301"/>
      <c r="AQ198" s="305"/>
      <c r="AR198" s="247"/>
    </row>
    <row r="199" spans="1:44" s="86" customFormat="1" ht="17.100000000000001" customHeight="1">
      <c r="A199" s="322"/>
      <c r="B199" s="271"/>
      <c r="C199" s="325"/>
      <c r="D199" s="271"/>
      <c r="E199" s="274"/>
      <c r="F199" s="271"/>
      <c r="G199" s="277"/>
      <c r="H199" s="268"/>
      <c r="I199" s="279"/>
      <c r="J199" s="281"/>
      <c r="K199" s="213"/>
      <c r="L199" s="213"/>
      <c r="M199" s="281"/>
      <c r="N199" s="292"/>
      <c r="O199" s="292"/>
      <c r="P199" s="243"/>
      <c r="Q199" s="213"/>
      <c r="R199" s="287">
        <f>IF(Q199="SI",1,IF(Q199="NO",3,0))</f>
        <v>0</v>
      </c>
      <c r="S199" s="37" t="s">
        <v>258</v>
      </c>
      <c r="T199" s="87"/>
      <c r="U199" s="88"/>
      <c r="V199" s="88"/>
      <c r="W199" s="88"/>
      <c r="X199" s="88"/>
      <c r="Y199" s="88"/>
      <c r="Z199" s="38"/>
      <c r="AA199" s="92">
        <f t="shared" si="12"/>
        <v>0</v>
      </c>
      <c r="AB199" s="92">
        <f t="shared" si="13"/>
        <v>0</v>
      </c>
      <c r="AC199" s="333"/>
      <c r="AD199" s="289"/>
      <c r="AE199" s="289"/>
      <c r="AF199" s="292"/>
      <c r="AG199" s="292"/>
      <c r="AH199" s="238"/>
      <c r="AI199" s="238"/>
      <c r="AJ199" s="221"/>
      <c r="AK199" s="221"/>
      <c r="AL199" s="221"/>
      <c r="AM199" s="301"/>
      <c r="AN199" s="301"/>
      <c r="AO199" s="301"/>
      <c r="AP199" s="301"/>
      <c r="AQ199" s="305"/>
      <c r="AR199" s="303"/>
    </row>
    <row r="200" spans="1:44" s="86" customFormat="1" ht="17.100000000000001" customHeight="1">
      <c r="A200" s="322"/>
      <c r="B200" s="271"/>
      <c r="C200" s="325"/>
      <c r="D200" s="271"/>
      <c r="E200" s="274"/>
      <c r="F200" s="271"/>
      <c r="G200" s="277"/>
      <c r="H200" s="268"/>
      <c r="I200" s="279"/>
      <c r="J200" s="281"/>
      <c r="K200" s="213"/>
      <c r="L200" s="213"/>
      <c r="M200" s="281"/>
      <c r="N200" s="292"/>
      <c r="O200" s="292"/>
      <c r="P200" s="243"/>
      <c r="Q200" s="213"/>
      <c r="R200" s="230"/>
      <c r="S200" s="37" t="s">
        <v>259</v>
      </c>
      <c r="T200" s="87"/>
      <c r="U200" s="88"/>
      <c r="V200" s="88"/>
      <c r="W200" s="88"/>
      <c r="X200" s="88"/>
      <c r="Y200" s="88"/>
      <c r="Z200" s="38"/>
      <c r="AA200" s="92">
        <f t="shared" si="12"/>
        <v>0</v>
      </c>
      <c r="AB200" s="92">
        <f t="shared" si="13"/>
        <v>0</v>
      </c>
      <c r="AC200" s="333"/>
      <c r="AD200" s="289"/>
      <c r="AE200" s="289"/>
      <c r="AF200" s="292"/>
      <c r="AG200" s="292"/>
      <c r="AH200" s="238"/>
      <c r="AI200" s="238"/>
      <c r="AJ200" s="221"/>
      <c r="AK200" s="221"/>
      <c r="AL200" s="221"/>
      <c r="AM200" s="301"/>
      <c r="AN200" s="301"/>
      <c r="AO200" s="301"/>
      <c r="AP200" s="301"/>
      <c r="AQ200" s="305"/>
      <c r="AR200" s="247"/>
    </row>
    <row r="201" spans="1:44" s="86" customFormat="1" ht="17.100000000000001" customHeight="1">
      <c r="A201" s="322"/>
      <c r="B201" s="271"/>
      <c r="C201" s="325"/>
      <c r="D201" s="271"/>
      <c r="E201" s="274"/>
      <c r="F201" s="271"/>
      <c r="G201" s="277"/>
      <c r="H201" s="268"/>
      <c r="I201" s="279"/>
      <c r="J201" s="281"/>
      <c r="K201" s="213"/>
      <c r="L201" s="213"/>
      <c r="M201" s="281"/>
      <c r="N201" s="292"/>
      <c r="O201" s="292"/>
      <c r="P201" s="243"/>
      <c r="Q201" s="213"/>
      <c r="R201" s="230"/>
      <c r="S201" s="37" t="s">
        <v>260</v>
      </c>
      <c r="T201" s="87"/>
      <c r="U201" s="88"/>
      <c r="V201" s="88"/>
      <c r="W201" s="88"/>
      <c r="X201" s="88"/>
      <c r="Y201" s="88"/>
      <c r="Z201" s="38"/>
      <c r="AA201" s="92">
        <f t="shared" si="12"/>
        <v>0</v>
      </c>
      <c r="AB201" s="92">
        <f t="shared" si="13"/>
        <v>0</v>
      </c>
      <c r="AC201" s="333"/>
      <c r="AD201" s="289"/>
      <c r="AE201" s="289"/>
      <c r="AF201" s="292"/>
      <c r="AG201" s="292"/>
      <c r="AH201" s="238"/>
      <c r="AI201" s="238"/>
      <c r="AJ201" s="221"/>
      <c r="AK201" s="221"/>
      <c r="AL201" s="221"/>
      <c r="AM201" s="301"/>
      <c r="AN201" s="301"/>
      <c r="AO201" s="301"/>
      <c r="AP201" s="301"/>
      <c r="AQ201" s="305"/>
      <c r="AR201" s="247"/>
    </row>
    <row r="202" spans="1:44" s="86" customFormat="1" ht="17.100000000000001" customHeight="1">
      <c r="A202" s="322"/>
      <c r="B202" s="271"/>
      <c r="C202" s="325"/>
      <c r="D202" s="271"/>
      <c r="E202" s="274"/>
      <c r="F202" s="271"/>
      <c r="G202" s="277"/>
      <c r="H202" s="268"/>
      <c r="I202" s="279"/>
      <c r="J202" s="281"/>
      <c r="K202" s="213"/>
      <c r="L202" s="213"/>
      <c r="M202" s="281"/>
      <c r="N202" s="292"/>
      <c r="O202" s="292"/>
      <c r="P202" s="243"/>
      <c r="Q202" s="213"/>
      <c r="R202" s="230"/>
      <c r="S202" s="37" t="s">
        <v>261</v>
      </c>
      <c r="T202" s="87"/>
      <c r="U202" s="88"/>
      <c r="V202" s="88"/>
      <c r="W202" s="88"/>
      <c r="X202" s="88"/>
      <c r="Y202" s="88"/>
      <c r="Z202" s="38"/>
      <c r="AA202" s="92">
        <f t="shared" si="12"/>
        <v>0</v>
      </c>
      <c r="AB202" s="92">
        <f t="shared" si="13"/>
        <v>0</v>
      </c>
      <c r="AC202" s="333"/>
      <c r="AD202" s="289"/>
      <c r="AE202" s="289"/>
      <c r="AF202" s="292"/>
      <c r="AG202" s="292"/>
      <c r="AH202" s="238"/>
      <c r="AI202" s="238"/>
      <c r="AJ202" s="221"/>
      <c r="AK202" s="221"/>
      <c r="AL202" s="221"/>
      <c r="AM202" s="301"/>
      <c r="AN202" s="301"/>
      <c r="AO202" s="301"/>
      <c r="AP202" s="301"/>
      <c r="AQ202" s="305"/>
      <c r="AR202" s="247"/>
    </row>
    <row r="203" spans="1:44" s="86" customFormat="1" ht="17.100000000000001" customHeight="1">
      <c r="A203" s="322"/>
      <c r="B203" s="271"/>
      <c r="C203" s="325"/>
      <c r="D203" s="271"/>
      <c r="E203" s="274"/>
      <c r="F203" s="271"/>
      <c r="G203" s="277"/>
      <c r="H203" s="268"/>
      <c r="I203" s="279"/>
      <c r="J203" s="281"/>
      <c r="K203" s="213"/>
      <c r="L203" s="213"/>
      <c r="M203" s="281"/>
      <c r="N203" s="292"/>
      <c r="O203" s="292"/>
      <c r="P203" s="243"/>
      <c r="Q203" s="213"/>
      <c r="R203" s="230"/>
      <c r="S203" s="37" t="s">
        <v>262</v>
      </c>
      <c r="T203" s="87"/>
      <c r="U203" s="88"/>
      <c r="V203" s="88"/>
      <c r="W203" s="88"/>
      <c r="X203" s="88"/>
      <c r="Y203" s="88"/>
      <c r="Z203" s="38"/>
      <c r="AA203" s="92">
        <f t="shared" si="12"/>
        <v>0</v>
      </c>
      <c r="AB203" s="92">
        <f t="shared" si="13"/>
        <v>0</v>
      </c>
      <c r="AC203" s="333"/>
      <c r="AD203" s="289"/>
      <c r="AE203" s="289"/>
      <c r="AF203" s="292"/>
      <c r="AG203" s="292"/>
      <c r="AH203" s="238"/>
      <c r="AI203" s="238"/>
      <c r="AJ203" s="221"/>
      <c r="AK203" s="221"/>
      <c r="AL203" s="221"/>
      <c r="AM203" s="301"/>
      <c r="AN203" s="301"/>
      <c r="AO203" s="301"/>
      <c r="AP203" s="301"/>
      <c r="AQ203" s="305"/>
      <c r="AR203" s="247"/>
    </row>
    <row r="204" spans="1:44" s="86" customFormat="1" ht="17.100000000000001" customHeight="1">
      <c r="A204" s="322"/>
      <c r="B204" s="271"/>
      <c r="C204" s="325"/>
      <c r="D204" s="271"/>
      <c r="E204" s="274"/>
      <c r="F204" s="271"/>
      <c r="G204" s="277"/>
      <c r="H204" s="268"/>
      <c r="I204" s="279"/>
      <c r="J204" s="281"/>
      <c r="K204" s="213"/>
      <c r="L204" s="213"/>
      <c r="M204" s="281"/>
      <c r="N204" s="292"/>
      <c r="O204" s="292"/>
      <c r="P204" s="243"/>
      <c r="Q204" s="213"/>
      <c r="R204" s="287">
        <f>IF(Q204="SI",1,IF(Q204="NO",3,0))</f>
        <v>0</v>
      </c>
      <c r="S204" s="37" t="s">
        <v>263</v>
      </c>
      <c r="T204" s="87"/>
      <c r="U204" s="88"/>
      <c r="V204" s="88"/>
      <c r="W204" s="88"/>
      <c r="X204" s="88"/>
      <c r="Y204" s="88"/>
      <c r="Z204" s="38"/>
      <c r="AA204" s="92">
        <f t="shared" si="12"/>
        <v>0</v>
      </c>
      <c r="AB204" s="92">
        <f t="shared" si="13"/>
        <v>0</v>
      </c>
      <c r="AC204" s="333"/>
      <c r="AD204" s="289"/>
      <c r="AE204" s="289"/>
      <c r="AF204" s="292"/>
      <c r="AG204" s="292"/>
      <c r="AH204" s="238"/>
      <c r="AI204" s="238"/>
      <c r="AJ204" s="221"/>
      <c r="AK204" s="221"/>
      <c r="AL204" s="221"/>
      <c r="AM204" s="301"/>
      <c r="AN204" s="301"/>
      <c r="AO204" s="301"/>
      <c r="AP204" s="301"/>
      <c r="AQ204" s="305"/>
      <c r="AR204" s="303"/>
    </row>
    <row r="205" spans="1:44" s="86" customFormat="1" ht="17.100000000000001" customHeight="1">
      <c r="A205" s="322"/>
      <c r="B205" s="271"/>
      <c r="C205" s="325"/>
      <c r="D205" s="271"/>
      <c r="E205" s="274"/>
      <c r="F205" s="271"/>
      <c r="G205" s="277"/>
      <c r="H205" s="268"/>
      <c r="I205" s="279"/>
      <c r="J205" s="281"/>
      <c r="K205" s="213"/>
      <c r="L205" s="213"/>
      <c r="M205" s="281"/>
      <c r="N205" s="292"/>
      <c r="O205" s="292"/>
      <c r="P205" s="243"/>
      <c r="Q205" s="213"/>
      <c r="R205" s="230"/>
      <c r="S205" s="37" t="s">
        <v>264</v>
      </c>
      <c r="T205" s="87"/>
      <c r="U205" s="88"/>
      <c r="V205" s="88"/>
      <c r="W205" s="88"/>
      <c r="X205" s="88"/>
      <c r="Y205" s="88"/>
      <c r="Z205" s="38"/>
      <c r="AA205" s="92">
        <f t="shared" si="12"/>
        <v>0</v>
      </c>
      <c r="AB205" s="92">
        <f t="shared" si="13"/>
        <v>0</v>
      </c>
      <c r="AC205" s="333"/>
      <c r="AD205" s="289"/>
      <c r="AE205" s="289"/>
      <c r="AF205" s="292"/>
      <c r="AG205" s="292"/>
      <c r="AH205" s="238"/>
      <c r="AI205" s="238"/>
      <c r="AJ205" s="221"/>
      <c r="AK205" s="221"/>
      <c r="AL205" s="221"/>
      <c r="AM205" s="301"/>
      <c r="AN205" s="301"/>
      <c r="AO205" s="301"/>
      <c r="AP205" s="301"/>
      <c r="AQ205" s="305"/>
      <c r="AR205" s="247"/>
    </row>
    <row r="206" spans="1:44" s="86" customFormat="1" ht="17.100000000000001" customHeight="1">
      <c r="A206" s="322"/>
      <c r="B206" s="271"/>
      <c r="C206" s="325"/>
      <c r="D206" s="271"/>
      <c r="E206" s="274"/>
      <c r="F206" s="271"/>
      <c r="G206" s="277"/>
      <c r="H206" s="268"/>
      <c r="I206" s="279"/>
      <c r="J206" s="281"/>
      <c r="K206" s="213"/>
      <c r="L206" s="213"/>
      <c r="M206" s="281"/>
      <c r="N206" s="292"/>
      <c r="O206" s="292"/>
      <c r="P206" s="243"/>
      <c r="Q206" s="213"/>
      <c r="R206" s="230"/>
      <c r="S206" s="37" t="s">
        <v>265</v>
      </c>
      <c r="T206" s="87"/>
      <c r="U206" s="88"/>
      <c r="V206" s="88"/>
      <c r="W206" s="88"/>
      <c r="X206" s="88"/>
      <c r="Y206" s="88"/>
      <c r="Z206" s="38"/>
      <c r="AA206" s="92">
        <f t="shared" si="12"/>
        <v>0</v>
      </c>
      <c r="AB206" s="92">
        <f t="shared" si="13"/>
        <v>0</v>
      </c>
      <c r="AC206" s="333"/>
      <c r="AD206" s="289"/>
      <c r="AE206" s="289"/>
      <c r="AF206" s="292"/>
      <c r="AG206" s="292"/>
      <c r="AH206" s="238"/>
      <c r="AI206" s="238"/>
      <c r="AJ206" s="221"/>
      <c r="AK206" s="221"/>
      <c r="AL206" s="221"/>
      <c r="AM206" s="301"/>
      <c r="AN206" s="301"/>
      <c r="AO206" s="301"/>
      <c r="AP206" s="301"/>
      <c r="AQ206" s="305"/>
      <c r="AR206" s="247"/>
    </row>
    <row r="207" spans="1:44" s="86" customFormat="1" ht="17.100000000000001" customHeight="1">
      <c r="A207" s="322"/>
      <c r="B207" s="271"/>
      <c r="C207" s="325"/>
      <c r="D207" s="271"/>
      <c r="E207" s="274"/>
      <c r="F207" s="271"/>
      <c r="G207" s="277"/>
      <c r="H207" s="268"/>
      <c r="I207" s="279"/>
      <c r="J207" s="281"/>
      <c r="K207" s="213"/>
      <c r="L207" s="213"/>
      <c r="M207" s="281"/>
      <c r="N207" s="292"/>
      <c r="O207" s="292"/>
      <c r="P207" s="243"/>
      <c r="Q207" s="213"/>
      <c r="R207" s="230"/>
      <c r="S207" s="37" t="s">
        <v>266</v>
      </c>
      <c r="T207" s="87"/>
      <c r="U207" s="88"/>
      <c r="V207" s="88"/>
      <c r="W207" s="88"/>
      <c r="X207" s="88"/>
      <c r="Y207" s="88"/>
      <c r="Z207" s="38"/>
      <c r="AA207" s="92">
        <f t="shared" si="12"/>
        <v>0</v>
      </c>
      <c r="AB207" s="92">
        <f t="shared" si="13"/>
        <v>0</v>
      </c>
      <c r="AC207" s="333"/>
      <c r="AD207" s="289"/>
      <c r="AE207" s="289"/>
      <c r="AF207" s="292"/>
      <c r="AG207" s="292"/>
      <c r="AH207" s="238"/>
      <c r="AI207" s="238"/>
      <c r="AJ207" s="221"/>
      <c r="AK207" s="221"/>
      <c r="AL207" s="221"/>
      <c r="AM207" s="301"/>
      <c r="AN207" s="301"/>
      <c r="AO207" s="301"/>
      <c r="AP207" s="301"/>
      <c r="AQ207" s="305"/>
      <c r="AR207" s="247"/>
    </row>
    <row r="208" spans="1:44" s="86" customFormat="1" ht="17.100000000000001" customHeight="1">
      <c r="A208" s="322"/>
      <c r="B208" s="271"/>
      <c r="C208" s="325"/>
      <c r="D208" s="271"/>
      <c r="E208" s="274"/>
      <c r="F208" s="271"/>
      <c r="G208" s="277"/>
      <c r="H208" s="268"/>
      <c r="I208" s="279"/>
      <c r="J208" s="281"/>
      <c r="K208" s="213"/>
      <c r="L208" s="213"/>
      <c r="M208" s="281"/>
      <c r="N208" s="292"/>
      <c r="O208" s="292"/>
      <c r="P208" s="243"/>
      <c r="Q208" s="213"/>
      <c r="R208" s="230"/>
      <c r="S208" s="37" t="s">
        <v>267</v>
      </c>
      <c r="T208" s="87"/>
      <c r="U208" s="88"/>
      <c r="V208" s="88"/>
      <c r="W208" s="88"/>
      <c r="X208" s="88"/>
      <c r="Y208" s="88"/>
      <c r="Z208" s="38"/>
      <c r="AA208" s="92">
        <f t="shared" si="12"/>
        <v>0</v>
      </c>
      <c r="AB208" s="92">
        <f t="shared" si="13"/>
        <v>0</v>
      </c>
      <c r="AC208" s="333"/>
      <c r="AD208" s="289"/>
      <c r="AE208" s="289"/>
      <c r="AF208" s="292"/>
      <c r="AG208" s="292"/>
      <c r="AH208" s="238"/>
      <c r="AI208" s="238"/>
      <c r="AJ208" s="221"/>
      <c r="AK208" s="221"/>
      <c r="AL208" s="221"/>
      <c r="AM208" s="301"/>
      <c r="AN208" s="301"/>
      <c r="AO208" s="301"/>
      <c r="AP208" s="301"/>
      <c r="AQ208" s="305"/>
      <c r="AR208" s="247"/>
    </row>
    <row r="209" spans="1:44" s="86" customFormat="1" ht="17.100000000000001" customHeight="1">
      <c r="A209" s="322"/>
      <c r="B209" s="271"/>
      <c r="C209" s="325"/>
      <c r="D209" s="271"/>
      <c r="E209" s="274"/>
      <c r="F209" s="271"/>
      <c r="G209" s="277"/>
      <c r="H209" s="268"/>
      <c r="I209" s="279"/>
      <c r="J209" s="281"/>
      <c r="K209" s="213"/>
      <c r="L209" s="213"/>
      <c r="M209" s="281"/>
      <c r="N209" s="292"/>
      <c r="O209" s="292"/>
      <c r="P209" s="243"/>
      <c r="Q209" s="213"/>
      <c r="R209" s="287">
        <f>IF(Q209="SI",1,IF(Q209="NO",3,0))</f>
        <v>0</v>
      </c>
      <c r="S209" s="37" t="s">
        <v>268</v>
      </c>
      <c r="T209" s="87"/>
      <c r="U209" s="88"/>
      <c r="V209" s="88"/>
      <c r="W209" s="88"/>
      <c r="X209" s="88"/>
      <c r="Y209" s="88"/>
      <c r="Z209" s="38"/>
      <c r="AA209" s="92">
        <f t="shared" si="12"/>
        <v>0</v>
      </c>
      <c r="AB209" s="92">
        <f t="shared" si="13"/>
        <v>0</v>
      </c>
      <c r="AC209" s="333"/>
      <c r="AD209" s="289"/>
      <c r="AE209" s="289"/>
      <c r="AF209" s="292"/>
      <c r="AG209" s="292"/>
      <c r="AH209" s="238"/>
      <c r="AI209" s="238"/>
      <c r="AJ209" s="221"/>
      <c r="AK209" s="221"/>
      <c r="AL209" s="221"/>
      <c r="AM209" s="301"/>
      <c r="AN209" s="301"/>
      <c r="AO209" s="301"/>
      <c r="AP209" s="301"/>
      <c r="AQ209" s="305"/>
      <c r="AR209" s="303"/>
    </row>
    <row r="210" spans="1:44" s="86" customFormat="1" ht="17.100000000000001" customHeight="1">
      <c r="A210" s="322"/>
      <c r="B210" s="271"/>
      <c r="C210" s="325"/>
      <c r="D210" s="271"/>
      <c r="E210" s="274"/>
      <c r="F210" s="271"/>
      <c r="G210" s="277"/>
      <c r="H210" s="268"/>
      <c r="I210" s="279"/>
      <c r="J210" s="281"/>
      <c r="K210" s="213"/>
      <c r="L210" s="213"/>
      <c r="M210" s="281"/>
      <c r="N210" s="292"/>
      <c r="O210" s="292"/>
      <c r="P210" s="243"/>
      <c r="Q210" s="213"/>
      <c r="R210" s="230"/>
      <c r="S210" s="37" t="s">
        <v>269</v>
      </c>
      <c r="T210" s="87"/>
      <c r="U210" s="88"/>
      <c r="V210" s="88"/>
      <c r="W210" s="88"/>
      <c r="X210" s="88"/>
      <c r="Y210" s="88"/>
      <c r="Z210" s="38"/>
      <c r="AA210" s="92">
        <f t="shared" si="12"/>
        <v>0</v>
      </c>
      <c r="AB210" s="92">
        <f t="shared" si="13"/>
        <v>0</v>
      </c>
      <c r="AC210" s="333"/>
      <c r="AD210" s="289"/>
      <c r="AE210" s="289"/>
      <c r="AF210" s="292"/>
      <c r="AG210" s="292"/>
      <c r="AH210" s="238"/>
      <c r="AI210" s="238"/>
      <c r="AJ210" s="221"/>
      <c r="AK210" s="221"/>
      <c r="AL210" s="221"/>
      <c r="AM210" s="301"/>
      <c r="AN210" s="301"/>
      <c r="AO210" s="301"/>
      <c r="AP210" s="301"/>
      <c r="AQ210" s="305"/>
      <c r="AR210" s="247"/>
    </row>
    <row r="211" spans="1:44" s="86" customFormat="1" ht="17.100000000000001" customHeight="1">
      <c r="A211" s="322"/>
      <c r="B211" s="271"/>
      <c r="C211" s="325"/>
      <c r="D211" s="271"/>
      <c r="E211" s="274"/>
      <c r="F211" s="271"/>
      <c r="G211" s="277"/>
      <c r="H211" s="268"/>
      <c r="I211" s="279"/>
      <c r="J211" s="281"/>
      <c r="K211" s="213"/>
      <c r="L211" s="213"/>
      <c r="M211" s="281"/>
      <c r="N211" s="292"/>
      <c r="O211" s="292"/>
      <c r="P211" s="243"/>
      <c r="Q211" s="213"/>
      <c r="R211" s="230"/>
      <c r="S211" s="37" t="s">
        <v>270</v>
      </c>
      <c r="T211" s="87"/>
      <c r="U211" s="88"/>
      <c r="V211" s="88"/>
      <c r="W211" s="88"/>
      <c r="X211" s="88"/>
      <c r="Y211" s="88"/>
      <c r="Z211" s="38"/>
      <c r="AA211" s="92">
        <f t="shared" si="12"/>
        <v>0</v>
      </c>
      <c r="AB211" s="92">
        <f t="shared" si="13"/>
        <v>0</v>
      </c>
      <c r="AC211" s="333"/>
      <c r="AD211" s="289"/>
      <c r="AE211" s="289"/>
      <c r="AF211" s="292"/>
      <c r="AG211" s="292"/>
      <c r="AH211" s="238"/>
      <c r="AI211" s="238"/>
      <c r="AJ211" s="221"/>
      <c r="AK211" s="221"/>
      <c r="AL211" s="221"/>
      <c r="AM211" s="301"/>
      <c r="AN211" s="301"/>
      <c r="AO211" s="301"/>
      <c r="AP211" s="301"/>
      <c r="AQ211" s="305"/>
      <c r="AR211" s="247"/>
    </row>
    <row r="212" spans="1:44" s="86" customFormat="1" ht="17.100000000000001" customHeight="1">
      <c r="A212" s="322"/>
      <c r="B212" s="271"/>
      <c r="C212" s="325"/>
      <c r="D212" s="271"/>
      <c r="E212" s="274"/>
      <c r="F212" s="271"/>
      <c r="G212" s="277"/>
      <c r="H212" s="268"/>
      <c r="I212" s="279"/>
      <c r="J212" s="281"/>
      <c r="K212" s="213"/>
      <c r="L212" s="213"/>
      <c r="M212" s="281"/>
      <c r="N212" s="292"/>
      <c r="O212" s="292"/>
      <c r="P212" s="243"/>
      <c r="Q212" s="213"/>
      <c r="R212" s="230"/>
      <c r="S212" s="37" t="s">
        <v>271</v>
      </c>
      <c r="T212" s="87"/>
      <c r="U212" s="88"/>
      <c r="V212" s="88"/>
      <c r="W212" s="88"/>
      <c r="X212" s="88"/>
      <c r="Y212" s="88"/>
      <c r="Z212" s="38"/>
      <c r="AA212" s="92">
        <f t="shared" si="12"/>
        <v>0</v>
      </c>
      <c r="AB212" s="92">
        <f t="shared" si="13"/>
        <v>0</v>
      </c>
      <c r="AC212" s="333"/>
      <c r="AD212" s="289"/>
      <c r="AE212" s="289"/>
      <c r="AF212" s="292"/>
      <c r="AG212" s="292"/>
      <c r="AH212" s="238"/>
      <c r="AI212" s="238"/>
      <c r="AJ212" s="221"/>
      <c r="AK212" s="221"/>
      <c r="AL212" s="221"/>
      <c r="AM212" s="301"/>
      <c r="AN212" s="301"/>
      <c r="AO212" s="301"/>
      <c r="AP212" s="301"/>
      <c r="AQ212" s="305"/>
      <c r="AR212" s="247"/>
    </row>
    <row r="213" spans="1:44" s="86" customFormat="1" ht="17.100000000000001" customHeight="1">
      <c r="A213" s="323"/>
      <c r="B213" s="272"/>
      <c r="C213" s="326"/>
      <c r="D213" s="272"/>
      <c r="E213" s="275"/>
      <c r="F213" s="272"/>
      <c r="G213" s="278"/>
      <c r="H213" s="269"/>
      <c r="I213" s="280"/>
      <c r="J213" s="282"/>
      <c r="K213" s="233"/>
      <c r="L213" s="233"/>
      <c r="M213" s="282"/>
      <c r="N213" s="293"/>
      <c r="O213" s="293"/>
      <c r="P213" s="285"/>
      <c r="Q213" s="233"/>
      <c r="R213" s="232"/>
      <c r="S213" s="39" t="s">
        <v>272</v>
      </c>
      <c r="T213" s="89"/>
      <c r="U213" s="90"/>
      <c r="V213" s="90"/>
      <c r="W213" s="90"/>
      <c r="X213" s="90"/>
      <c r="Y213" s="90"/>
      <c r="Z213" s="40" t="str">
        <f t="shared" ref="Z213:Z245" si="14">IF($T213&lt;&gt;"",IF(AND(V213="SI",W213="SI",X213="SI",Y213="SI"),"Suficiente",IF(OR(V213="NO",W213="NO",X213="NO",Y213="NO"),"Deficiente",IF(OR(V213="",W213="",X213="",Y213=""),"Falta Valorar el Control",""))),"")</f>
        <v/>
      </c>
      <c r="AA213" s="93">
        <f t="shared" si="12"/>
        <v>0</v>
      </c>
      <c r="AB213" s="93">
        <f t="shared" si="13"/>
        <v>0</v>
      </c>
      <c r="AC213" s="334"/>
      <c r="AD213" s="290"/>
      <c r="AE213" s="290"/>
      <c r="AF213" s="293"/>
      <c r="AG213" s="293"/>
      <c r="AH213" s="239"/>
      <c r="AI213" s="239"/>
      <c r="AJ213" s="222"/>
      <c r="AK213" s="222"/>
      <c r="AL213" s="222"/>
      <c r="AM213" s="309"/>
      <c r="AN213" s="309"/>
      <c r="AO213" s="309"/>
      <c r="AP213" s="309"/>
      <c r="AQ213" s="327"/>
      <c r="AR213" s="248"/>
    </row>
    <row r="214" spans="1:44" s="86" customFormat="1" ht="17.100000000000001" customHeight="1">
      <c r="A214" s="315" t="str">
        <f>IF(E214&lt;&gt;"",'Información General'!$D$14&amp;"_"&amp;+$A$1+10,"")</f>
        <v/>
      </c>
      <c r="B214" s="258"/>
      <c r="C214" s="318"/>
      <c r="D214" s="258"/>
      <c r="E214" s="261"/>
      <c r="F214" s="258"/>
      <c r="G214" s="264"/>
      <c r="H214" s="267"/>
      <c r="I214" s="283"/>
      <c r="J214" s="267"/>
      <c r="K214" s="212"/>
      <c r="L214" s="212"/>
      <c r="M214" s="267"/>
      <c r="N214" s="214"/>
      <c r="O214" s="214"/>
      <c r="P214" s="223" t="str">
        <f>IF(AND(N214&lt;&gt;"",O214&lt;&gt;""),IF(AND(N214&gt;5,O214&gt;5),"I",IF(AND(N214&lt;=5,O214&gt;5),"II",IF(AND(N214&gt;5,O214&lt;=5),"IV",IF(AND(N214&lt;=5,O214&lt;=5),"III")))),"")</f>
        <v/>
      </c>
      <c r="Q214" s="212"/>
      <c r="R214" s="229">
        <f>IF(Q214="SI",1,IF(Q214="NO",3,0))</f>
        <v>0</v>
      </c>
      <c r="S214" s="35" t="s">
        <v>273</v>
      </c>
      <c r="T214" s="84"/>
      <c r="U214" s="85"/>
      <c r="V214" s="85"/>
      <c r="W214" s="85"/>
      <c r="X214" s="85"/>
      <c r="Y214" s="85"/>
      <c r="Z214" s="36" t="str">
        <f t="shared" si="14"/>
        <v/>
      </c>
      <c r="AA214" s="91">
        <f>IF(Z214="Suficiente",1,0)</f>
        <v>0</v>
      </c>
      <c r="AB214" s="91">
        <f>IF(Z214="Deficiente",1,0)</f>
        <v>0</v>
      </c>
      <c r="AC214" s="226" t="str">
        <f>IF(SUM(R214:R238)&gt;=1,IF((SUM(R214:R238)/COUNTA(Q214:Q238))=1,IF(SUM(AA214:AA238)&gt;=1,IF(SUM(AA214:AA238)/(SUM(AA214:AA238)+SUM(AB214:AB238))=100%,"SI","NO"),"NO"),"NO"),"")</f>
        <v/>
      </c>
      <c r="AD214" s="328" t="str">
        <f>IF($N214=1,"b","")</f>
        <v/>
      </c>
      <c r="AE214" s="328" t="str">
        <f>IF($O214=1,"b","")</f>
        <v/>
      </c>
      <c r="AF214" s="214"/>
      <c r="AG214" s="214"/>
      <c r="AH214" s="240">
        <f>IF(OR($AD214="b",$AE214="b"),2,0)</f>
        <v>0</v>
      </c>
      <c r="AI214" s="240">
        <f>IF(AND($N214=1,$AF214=1,$O214=1,$AG214=1),1,0)</f>
        <v>0</v>
      </c>
      <c r="AJ214" s="217">
        <f>IF(AF214&lt;&gt;"",IF(AI214=1,1,IF(OR($AF214&gt;$N214,AND($AC214="SI",$AF214=$N214),AND($AC214="NO",$AF214&lt;&gt;$N214)),0,1)),0)</f>
        <v>0</v>
      </c>
      <c r="AK214" s="217">
        <f>IF(AG214&lt;&gt;"",IF(AI214=1,1,IF(OR(AG214&gt;O214,AND(AC214="SI",AG214=O214),AND(AC214="NO",AG214&lt;&gt;O214)),0,1)),0)</f>
        <v>0</v>
      </c>
      <c r="AL214" s="217">
        <f>IF(AC214&lt;&gt;"",(+AI214+AJ214+AK214),0)</f>
        <v>0</v>
      </c>
      <c r="AM214" s="335" t="str">
        <f>IF($AL214&gt;=2,IF(AND($AF214="",$AG214=""),"",IF(AND($AF214&gt;5,$AG214&gt;5),"I","")),"")</f>
        <v/>
      </c>
      <c r="AN214" s="335" t="str">
        <f>IF($AL214&gt;=2,IF(AND($AF214="",$AG214=""),"",IF(AND($AF214&lt;6,$AG214&gt;5),"II","")),"")</f>
        <v/>
      </c>
      <c r="AO214" s="335" t="str">
        <f>IF($AL214&gt;=2,IF(AND($AF214="",$AG214=""),"",IF(AND($AF214&lt;6,$AG214&lt;6),"III","")),"")</f>
        <v/>
      </c>
      <c r="AP214" s="335" t="str">
        <f>IF($AL214&gt;=2,IF(AND($AF214="",$AG214=""),"",IF(AND($AF214&gt;5,$AG214&lt;6),"IV","")),"")</f>
        <v/>
      </c>
      <c r="AQ214" s="329"/>
      <c r="AR214" s="338"/>
    </row>
    <row r="215" spans="1:44" s="86" customFormat="1" ht="17.100000000000001" customHeight="1">
      <c r="A215" s="316"/>
      <c r="B215" s="259"/>
      <c r="C215" s="319"/>
      <c r="D215" s="259"/>
      <c r="E215" s="262"/>
      <c r="F215" s="259"/>
      <c r="G215" s="265"/>
      <c r="H215" s="268"/>
      <c r="I215" s="284"/>
      <c r="J215" s="268"/>
      <c r="K215" s="210"/>
      <c r="L215" s="210"/>
      <c r="M215" s="268"/>
      <c r="N215" s="215"/>
      <c r="O215" s="215"/>
      <c r="P215" s="224"/>
      <c r="Q215" s="210"/>
      <c r="R215" s="230"/>
      <c r="S215" s="37" t="s">
        <v>274</v>
      </c>
      <c r="T215" s="87"/>
      <c r="U215" s="88"/>
      <c r="V215" s="88"/>
      <c r="W215" s="88"/>
      <c r="X215" s="88"/>
      <c r="Y215" s="88"/>
      <c r="Z215" s="38" t="str">
        <f t="shared" si="14"/>
        <v/>
      </c>
      <c r="AA215" s="92">
        <f t="shared" si="12"/>
        <v>0</v>
      </c>
      <c r="AB215" s="92">
        <f t="shared" ref="AB215:AB238" si="15">IF(Z215="Deficiente",1,0)</f>
        <v>0</v>
      </c>
      <c r="AC215" s="227"/>
      <c r="AD215" s="289"/>
      <c r="AE215" s="289"/>
      <c r="AF215" s="215"/>
      <c r="AG215" s="215"/>
      <c r="AH215" s="238"/>
      <c r="AI215" s="238"/>
      <c r="AJ215" s="218"/>
      <c r="AK215" s="218"/>
      <c r="AL215" s="218"/>
      <c r="AM215" s="301"/>
      <c r="AN215" s="301"/>
      <c r="AO215" s="301"/>
      <c r="AP215" s="301"/>
      <c r="AQ215" s="330"/>
      <c r="AR215" s="247"/>
    </row>
    <row r="216" spans="1:44" s="86" customFormat="1" ht="17.100000000000001" customHeight="1">
      <c r="A216" s="316"/>
      <c r="B216" s="259"/>
      <c r="C216" s="319"/>
      <c r="D216" s="259"/>
      <c r="E216" s="262"/>
      <c r="F216" s="259"/>
      <c r="G216" s="265"/>
      <c r="H216" s="268"/>
      <c r="I216" s="284"/>
      <c r="J216" s="268"/>
      <c r="K216" s="210"/>
      <c r="L216" s="210"/>
      <c r="M216" s="268"/>
      <c r="N216" s="215"/>
      <c r="O216" s="215"/>
      <c r="P216" s="224"/>
      <c r="Q216" s="210"/>
      <c r="R216" s="230"/>
      <c r="S216" s="37" t="s">
        <v>275</v>
      </c>
      <c r="T216" s="87"/>
      <c r="U216" s="88"/>
      <c r="V216" s="88"/>
      <c r="W216" s="88"/>
      <c r="X216" s="88"/>
      <c r="Y216" s="88"/>
      <c r="Z216" s="38" t="str">
        <f t="shared" si="14"/>
        <v/>
      </c>
      <c r="AA216" s="92">
        <f t="shared" si="12"/>
        <v>0</v>
      </c>
      <c r="AB216" s="92">
        <f t="shared" si="15"/>
        <v>0</v>
      </c>
      <c r="AC216" s="227"/>
      <c r="AD216" s="289"/>
      <c r="AE216" s="289"/>
      <c r="AF216" s="215"/>
      <c r="AG216" s="215"/>
      <c r="AH216" s="238"/>
      <c r="AI216" s="238"/>
      <c r="AJ216" s="218"/>
      <c r="AK216" s="218"/>
      <c r="AL216" s="218"/>
      <c r="AM216" s="301"/>
      <c r="AN216" s="301"/>
      <c r="AO216" s="301"/>
      <c r="AP216" s="301"/>
      <c r="AQ216" s="330"/>
      <c r="AR216" s="247"/>
    </row>
    <row r="217" spans="1:44" s="86" customFormat="1" ht="17.100000000000001" customHeight="1">
      <c r="A217" s="316"/>
      <c r="B217" s="259"/>
      <c r="C217" s="319"/>
      <c r="D217" s="259"/>
      <c r="E217" s="262"/>
      <c r="F217" s="259"/>
      <c r="G217" s="265"/>
      <c r="H217" s="268"/>
      <c r="I217" s="284"/>
      <c r="J217" s="268"/>
      <c r="K217" s="210"/>
      <c r="L217" s="210"/>
      <c r="M217" s="268"/>
      <c r="N217" s="215"/>
      <c r="O217" s="215"/>
      <c r="P217" s="224"/>
      <c r="Q217" s="210"/>
      <c r="R217" s="230"/>
      <c r="S217" s="37" t="s">
        <v>276</v>
      </c>
      <c r="T217" s="87"/>
      <c r="U217" s="88"/>
      <c r="V217" s="88"/>
      <c r="W217" s="88"/>
      <c r="X217" s="88"/>
      <c r="Y217" s="88"/>
      <c r="Z217" s="38" t="str">
        <f t="shared" si="14"/>
        <v/>
      </c>
      <c r="AA217" s="92">
        <f t="shared" si="12"/>
        <v>0</v>
      </c>
      <c r="AB217" s="92">
        <f t="shared" si="15"/>
        <v>0</v>
      </c>
      <c r="AC217" s="227"/>
      <c r="AD217" s="289"/>
      <c r="AE217" s="289"/>
      <c r="AF217" s="215"/>
      <c r="AG217" s="215"/>
      <c r="AH217" s="238"/>
      <c r="AI217" s="238"/>
      <c r="AJ217" s="218"/>
      <c r="AK217" s="218"/>
      <c r="AL217" s="218"/>
      <c r="AM217" s="301"/>
      <c r="AN217" s="301"/>
      <c r="AO217" s="301"/>
      <c r="AP217" s="301"/>
      <c r="AQ217" s="330"/>
      <c r="AR217" s="247"/>
    </row>
    <row r="218" spans="1:44" s="86" customFormat="1" ht="17.100000000000001" customHeight="1">
      <c r="A218" s="316"/>
      <c r="B218" s="259"/>
      <c r="C218" s="319"/>
      <c r="D218" s="259"/>
      <c r="E218" s="262"/>
      <c r="F218" s="259"/>
      <c r="G218" s="265"/>
      <c r="H218" s="268"/>
      <c r="I218" s="284"/>
      <c r="J218" s="268"/>
      <c r="K218" s="210"/>
      <c r="L218" s="210"/>
      <c r="M218" s="268"/>
      <c r="N218" s="215"/>
      <c r="O218" s="215"/>
      <c r="P218" s="224"/>
      <c r="Q218" s="210"/>
      <c r="R218" s="230"/>
      <c r="S218" s="37" t="s">
        <v>277</v>
      </c>
      <c r="T218" s="87"/>
      <c r="U218" s="88"/>
      <c r="V218" s="88"/>
      <c r="W218" s="88"/>
      <c r="X218" s="88"/>
      <c r="Y218" s="88"/>
      <c r="Z218" s="38" t="str">
        <f t="shared" si="14"/>
        <v/>
      </c>
      <c r="AA218" s="92">
        <f t="shared" si="12"/>
        <v>0</v>
      </c>
      <c r="AB218" s="92">
        <f t="shared" si="15"/>
        <v>0</v>
      </c>
      <c r="AC218" s="227"/>
      <c r="AD218" s="289"/>
      <c r="AE218" s="289"/>
      <c r="AF218" s="215"/>
      <c r="AG218" s="215"/>
      <c r="AH218" s="238"/>
      <c r="AI218" s="238"/>
      <c r="AJ218" s="218"/>
      <c r="AK218" s="218"/>
      <c r="AL218" s="218"/>
      <c r="AM218" s="301"/>
      <c r="AN218" s="301"/>
      <c r="AO218" s="301"/>
      <c r="AP218" s="301"/>
      <c r="AQ218" s="330"/>
      <c r="AR218" s="247"/>
    </row>
    <row r="219" spans="1:44" s="86" customFormat="1" ht="17.100000000000001" customHeight="1">
      <c r="A219" s="316"/>
      <c r="B219" s="259"/>
      <c r="C219" s="319"/>
      <c r="D219" s="259"/>
      <c r="E219" s="262"/>
      <c r="F219" s="259"/>
      <c r="G219" s="265"/>
      <c r="H219" s="268"/>
      <c r="I219" s="284"/>
      <c r="J219" s="268"/>
      <c r="K219" s="210"/>
      <c r="L219" s="210"/>
      <c r="M219" s="268"/>
      <c r="N219" s="215"/>
      <c r="O219" s="215"/>
      <c r="P219" s="224"/>
      <c r="Q219" s="210"/>
      <c r="R219" s="231">
        <f>IF(Q219="SI",1,IF(Q219="NO",3,0))</f>
        <v>0</v>
      </c>
      <c r="S219" s="37" t="s">
        <v>278</v>
      </c>
      <c r="T219" s="87"/>
      <c r="U219" s="88"/>
      <c r="V219" s="88"/>
      <c r="W219" s="88"/>
      <c r="X219" s="88"/>
      <c r="Y219" s="88"/>
      <c r="Z219" s="38" t="str">
        <f t="shared" si="14"/>
        <v/>
      </c>
      <c r="AA219" s="92">
        <f t="shared" si="12"/>
        <v>0</v>
      </c>
      <c r="AB219" s="92">
        <f t="shared" si="15"/>
        <v>0</v>
      </c>
      <c r="AC219" s="227"/>
      <c r="AD219" s="289"/>
      <c r="AE219" s="289"/>
      <c r="AF219" s="215"/>
      <c r="AG219" s="215"/>
      <c r="AH219" s="238"/>
      <c r="AI219" s="238"/>
      <c r="AJ219" s="218"/>
      <c r="AK219" s="218"/>
      <c r="AL219" s="218"/>
      <c r="AM219" s="301"/>
      <c r="AN219" s="301"/>
      <c r="AO219" s="301"/>
      <c r="AP219" s="301"/>
      <c r="AQ219" s="330"/>
      <c r="AR219" s="246"/>
    </row>
    <row r="220" spans="1:44" s="86" customFormat="1" ht="17.100000000000001" customHeight="1">
      <c r="A220" s="316"/>
      <c r="B220" s="259"/>
      <c r="C220" s="319"/>
      <c r="D220" s="259"/>
      <c r="E220" s="262"/>
      <c r="F220" s="259"/>
      <c r="G220" s="265"/>
      <c r="H220" s="268"/>
      <c r="I220" s="284"/>
      <c r="J220" s="268"/>
      <c r="K220" s="210"/>
      <c r="L220" s="210"/>
      <c r="M220" s="268"/>
      <c r="N220" s="215"/>
      <c r="O220" s="215"/>
      <c r="P220" s="224"/>
      <c r="Q220" s="210"/>
      <c r="R220" s="230"/>
      <c r="S220" s="37" t="s">
        <v>279</v>
      </c>
      <c r="T220" s="87"/>
      <c r="U220" s="88"/>
      <c r="V220" s="88"/>
      <c r="W220" s="88"/>
      <c r="X220" s="88"/>
      <c r="Y220" s="88"/>
      <c r="Z220" s="38" t="str">
        <f t="shared" si="14"/>
        <v/>
      </c>
      <c r="AA220" s="92">
        <f t="shared" si="12"/>
        <v>0</v>
      </c>
      <c r="AB220" s="92">
        <f t="shared" si="15"/>
        <v>0</v>
      </c>
      <c r="AC220" s="227"/>
      <c r="AD220" s="289"/>
      <c r="AE220" s="289"/>
      <c r="AF220" s="215"/>
      <c r="AG220" s="215"/>
      <c r="AH220" s="238"/>
      <c r="AI220" s="238"/>
      <c r="AJ220" s="218"/>
      <c r="AK220" s="218"/>
      <c r="AL220" s="218"/>
      <c r="AM220" s="301"/>
      <c r="AN220" s="301"/>
      <c r="AO220" s="301"/>
      <c r="AP220" s="301"/>
      <c r="AQ220" s="330"/>
      <c r="AR220" s="247"/>
    </row>
    <row r="221" spans="1:44" s="86" customFormat="1" ht="17.100000000000001" customHeight="1">
      <c r="A221" s="316"/>
      <c r="B221" s="259"/>
      <c r="C221" s="319"/>
      <c r="D221" s="259"/>
      <c r="E221" s="262"/>
      <c r="F221" s="259"/>
      <c r="G221" s="265"/>
      <c r="H221" s="268"/>
      <c r="I221" s="284"/>
      <c r="J221" s="268"/>
      <c r="K221" s="210"/>
      <c r="L221" s="210"/>
      <c r="M221" s="268"/>
      <c r="N221" s="215"/>
      <c r="O221" s="215"/>
      <c r="P221" s="224"/>
      <c r="Q221" s="210"/>
      <c r="R221" s="230"/>
      <c r="S221" s="37" t="s">
        <v>280</v>
      </c>
      <c r="T221" s="87"/>
      <c r="U221" s="88"/>
      <c r="V221" s="88"/>
      <c r="W221" s="88"/>
      <c r="X221" s="88"/>
      <c r="Y221" s="88"/>
      <c r="Z221" s="38" t="str">
        <f t="shared" si="14"/>
        <v/>
      </c>
      <c r="AA221" s="92">
        <f t="shared" si="12"/>
        <v>0</v>
      </c>
      <c r="AB221" s="92">
        <f t="shared" si="15"/>
        <v>0</v>
      </c>
      <c r="AC221" s="227"/>
      <c r="AD221" s="289"/>
      <c r="AE221" s="289"/>
      <c r="AF221" s="215"/>
      <c r="AG221" s="215"/>
      <c r="AH221" s="238"/>
      <c r="AI221" s="238"/>
      <c r="AJ221" s="218"/>
      <c r="AK221" s="218"/>
      <c r="AL221" s="218"/>
      <c r="AM221" s="301"/>
      <c r="AN221" s="301"/>
      <c r="AO221" s="301"/>
      <c r="AP221" s="301"/>
      <c r="AQ221" s="330"/>
      <c r="AR221" s="247"/>
    </row>
    <row r="222" spans="1:44" s="86" customFormat="1" ht="17.100000000000001" customHeight="1">
      <c r="A222" s="316"/>
      <c r="B222" s="259"/>
      <c r="C222" s="319"/>
      <c r="D222" s="259"/>
      <c r="E222" s="262"/>
      <c r="F222" s="259"/>
      <c r="G222" s="265"/>
      <c r="H222" s="268"/>
      <c r="I222" s="284"/>
      <c r="J222" s="268"/>
      <c r="K222" s="210"/>
      <c r="L222" s="210"/>
      <c r="M222" s="268"/>
      <c r="N222" s="215"/>
      <c r="O222" s="215"/>
      <c r="P222" s="224"/>
      <c r="Q222" s="210"/>
      <c r="R222" s="230"/>
      <c r="S222" s="37" t="s">
        <v>281</v>
      </c>
      <c r="T222" s="87"/>
      <c r="U222" s="88"/>
      <c r="V222" s="88"/>
      <c r="W222" s="88"/>
      <c r="X222" s="88"/>
      <c r="Y222" s="88"/>
      <c r="Z222" s="38" t="str">
        <f t="shared" si="14"/>
        <v/>
      </c>
      <c r="AA222" s="92">
        <f t="shared" si="12"/>
        <v>0</v>
      </c>
      <c r="AB222" s="92">
        <f t="shared" si="15"/>
        <v>0</v>
      </c>
      <c r="AC222" s="227"/>
      <c r="AD222" s="289"/>
      <c r="AE222" s="289"/>
      <c r="AF222" s="215"/>
      <c r="AG222" s="215"/>
      <c r="AH222" s="238"/>
      <c r="AI222" s="238"/>
      <c r="AJ222" s="218"/>
      <c r="AK222" s="218"/>
      <c r="AL222" s="218"/>
      <c r="AM222" s="301"/>
      <c r="AN222" s="301"/>
      <c r="AO222" s="301"/>
      <c r="AP222" s="301"/>
      <c r="AQ222" s="330"/>
      <c r="AR222" s="247"/>
    </row>
    <row r="223" spans="1:44" s="86" customFormat="1" ht="17.100000000000001" customHeight="1">
      <c r="A223" s="316"/>
      <c r="B223" s="259"/>
      <c r="C223" s="319"/>
      <c r="D223" s="259"/>
      <c r="E223" s="262"/>
      <c r="F223" s="259"/>
      <c r="G223" s="265"/>
      <c r="H223" s="268"/>
      <c r="I223" s="284"/>
      <c r="J223" s="268"/>
      <c r="K223" s="210"/>
      <c r="L223" s="210"/>
      <c r="M223" s="268"/>
      <c r="N223" s="215"/>
      <c r="O223" s="215"/>
      <c r="P223" s="224"/>
      <c r="Q223" s="210"/>
      <c r="R223" s="230"/>
      <c r="S223" s="37" t="s">
        <v>282</v>
      </c>
      <c r="T223" s="87"/>
      <c r="U223" s="88"/>
      <c r="V223" s="88"/>
      <c r="W223" s="88"/>
      <c r="X223" s="88"/>
      <c r="Y223" s="88"/>
      <c r="Z223" s="38" t="str">
        <f t="shared" si="14"/>
        <v/>
      </c>
      <c r="AA223" s="92">
        <f t="shared" si="12"/>
        <v>0</v>
      </c>
      <c r="AB223" s="92">
        <f t="shared" si="15"/>
        <v>0</v>
      </c>
      <c r="AC223" s="227"/>
      <c r="AD223" s="289"/>
      <c r="AE223" s="289"/>
      <c r="AF223" s="215"/>
      <c r="AG223" s="215"/>
      <c r="AH223" s="238"/>
      <c r="AI223" s="238"/>
      <c r="AJ223" s="218"/>
      <c r="AK223" s="218"/>
      <c r="AL223" s="218"/>
      <c r="AM223" s="301"/>
      <c r="AN223" s="301"/>
      <c r="AO223" s="301"/>
      <c r="AP223" s="301"/>
      <c r="AQ223" s="330"/>
      <c r="AR223" s="247"/>
    </row>
    <row r="224" spans="1:44" s="86" customFormat="1" ht="17.100000000000001" customHeight="1">
      <c r="A224" s="316"/>
      <c r="B224" s="259"/>
      <c r="C224" s="319"/>
      <c r="D224" s="259"/>
      <c r="E224" s="262"/>
      <c r="F224" s="259"/>
      <c r="G224" s="265"/>
      <c r="H224" s="268"/>
      <c r="I224" s="284"/>
      <c r="J224" s="268"/>
      <c r="K224" s="210"/>
      <c r="L224" s="210"/>
      <c r="M224" s="268"/>
      <c r="N224" s="215"/>
      <c r="O224" s="215"/>
      <c r="P224" s="224"/>
      <c r="Q224" s="210"/>
      <c r="R224" s="231">
        <f>IF(Q224="SI",1,IF(Q224="NO",3,0))</f>
        <v>0</v>
      </c>
      <c r="S224" s="37" t="s">
        <v>283</v>
      </c>
      <c r="T224" s="87"/>
      <c r="U224" s="88"/>
      <c r="V224" s="88"/>
      <c r="W224" s="88"/>
      <c r="X224" s="88"/>
      <c r="Y224" s="88"/>
      <c r="Z224" s="38" t="str">
        <f t="shared" si="14"/>
        <v/>
      </c>
      <c r="AA224" s="92">
        <f t="shared" si="12"/>
        <v>0</v>
      </c>
      <c r="AB224" s="92">
        <f t="shared" si="15"/>
        <v>0</v>
      </c>
      <c r="AC224" s="227"/>
      <c r="AD224" s="289"/>
      <c r="AE224" s="289"/>
      <c r="AF224" s="215"/>
      <c r="AG224" s="215"/>
      <c r="AH224" s="238"/>
      <c r="AI224" s="238"/>
      <c r="AJ224" s="218"/>
      <c r="AK224" s="218"/>
      <c r="AL224" s="218"/>
      <c r="AM224" s="301"/>
      <c r="AN224" s="301"/>
      <c r="AO224" s="301"/>
      <c r="AP224" s="301"/>
      <c r="AQ224" s="330"/>
      <c r="AR224" s="246"/>
    </row>
    <row r="225" spans="1:44" s="86" customFormat="1" ht="17.100000000000001" customHeight="1">
      <c r="A225" s="316"/>
      <c r="B225" s="259"/>
      <c r="C225" s="319"/>
      <c r="D225" s="259"/>
      <c r="E225" s="262"/>
      <c r="F225" s="259"/>
      <c r="G225" s="265"/>
      <c r="H225" s="268"/>
      <c r="I225" s="284"/>
      <c r="J225" s="268"/>
      <c r="K225" s="210"/>
      <c r="L225" s="210"/>
      <c r="M225" s="268"/>
      <c r="N225" s="215"/>
      <c r="O225" s="215"/>
      <c r="P225" s="224"/>
      <c r="Q225" s="210"/>
      <c r="R225" s="230"/>
      <c r="S225" s="37" t="s">
        <v>284</v>
      </c>
      <c r="T225" s="87"/>
      <c r="U225" s="88"/>
      <c r="V225" s="88"/>
      <c r="W225" s="88"/>
      <c r="X225" s="88"/>
      <c r="Y225" s="88"/>
      <c r="Z225" s="38" t="str">
        <f t="shared" si="14"/>
        <v/>
      </c>
      <c r="AA225" s="92">
        <f t="shared" si="12"/>
        <v>0</v>
      </c>
      <c r="AB225" s="92">
        <f t="shared" si="15"/>
        <v>0</v>
      </c>
      <c r="AC225" s="227"/>
      <c r="AD225" s="289"/>
      <c r="AE225" s="289"/>
      <c r="AF225" s="215"/>
      <c r="AG225" s="215"/>
      <c r="AH225" s="238"/>
      <c r="AI225" s="238"/>
      <c r="AJ225" s="218"/>
      <c r="AK225" s="218"/>
      <c r="AL225" s="218"/>
      <c r="AM225" s="301"/>
      <c r="AN225" s="301"/>
      <c r="AO225" s="301"/>
      <c r="AP225" s="301"/>
      <c r="AQ225" s="330"/>
      <c r="AR225" s="247"/>
    </row>
    <row r="226" spans="1:44" s="86" customFormat="1" ht="17.100000000000001" customHeight="1">
      <c r="A226" s="316"/>
      <c r="B226" s="259"/>
      <c r="C226" s="319"/>
      <c r="D226" s="259"/>
      <c r="E226" s="262"/>
      <c r="F226" s="259"/>
      <c r="G226" s="265"/>
      <c r="H226" s="268"/>
      <c r="I226" s="284"/>
      <c r="J226" s="268"/>
      <c r="K226" s="210"/>
      <c r="L226" s="210"/>
      <c r="M226" s="268"/>
      <c r="N226" s="215"/>
      <c r="O226" s="215"/>
      <c r="P226" s="224"/>
      <c r="Q226" s="210"/>
      <c r="R226" s="230"/>
      <c r="S226" s="37" t="s">
        <v>285</v>
      </c>
      <c r="T226" s="87"/>
      <c r="U226" s="88"/>
      <c r="V226" s="88"/>
      <c r="W226" s="88"/>
      <c r="X226" s="88"/>
      <c r="Y226" s="88"/>
      <c r="Z226" s="38" t="str">
        <f t="shared" si="14"/>
        <v/>
      </c>
      <c r="AA226" s="92">
        <f t="shared" si="12"/>
        <v>0</v>
      </c>
      <c r="AB226" s="92">
        <f t="shared" si="15"/>
        <v>0</v>
      </c>
      <c r="AC226" s="227"/>
      <c r="AD226" s="289"/>
      <c r="AE226" s="289"/>
      <c r="AF226" s="215"/>
      <c r="AG226" s="215"/>
      <c r="AH226" s="238"/>
      <c r="AI226" s="238"/>
      <c r="AJ226" s="218"/>
      <c r="AK226" s="218"/>
      <c r="AL226" s="218"/>
      <c r="AM226" s="301"/>
      <c r="AN226" s="301"/>
      <c r="AO226" s="301"/>
      <c r="AP226" s="301"/>
      <c r="AQ226" s="330"/>
      <c r="AR226" s="247"/>
    </row>
    <row r="227" spans="1:44" s="86" customFormat="1" ht="17.100000000000001" customHeight="1">
      <c r="A227" s="316"/>
      <c r="B227" s="259"/>
      <c r="C227" s="319"/>
      <c r="D227" s="259"/>
      <c r="E227" s="262"/>
      <c r="F227" s="259"/>
      <c r="G227" s="265"/>
      <c r="H227" s="268"/>
      <c r="I227" s="284"/>
      <c r="J227" s="268"/>
      <c r="K227" s="210"/>
      <c r="L227" s="210"/>
      <c r="M227" s="268"/>
      <c r="N227" s="215"/>
      <c r="O227" s="215"/>
      <c r="P227" s="224"/>
      <c r="Q227" s="210"/>
      <c r="R227" s="230"/>
      <c r="S227" s="37" t="s">
        <v>286</v>
      </c>
      <c r="T227" s="87"/>
      <c r="U227" s="88"/>
      <c r="V227" s="88"/>
      <c r="W227" s="88"/>
      <c r="X227" s="88"/>
      <c r="Y227" s="88"/>
      <c r="Z227" s="38" t="str">
        <f t="shared" si="14"/>
        <v/>
      </c>
      <c r="AA227" s="92">
        <f t="shared" si="12"/>
        <v>0</v>
      </c>
      <c r="AB227" s="92">
        <f t="shared" si="15"/>
        <v>0</v>
      </c>
      <c r="AC227" s="227"/>
      <c r="AD227" s="289"/>
      <c r="AE227" s="289"/>
      <c r="AF227" s="215"/>
      <c r="AG227" s="215"/>
      <c r="AH227" s="238"/>
      <c r="AI227" s="238"/>
      <c r="AJ227" s="218"/>
      <c r="AK227" s="218"/>
      <c r="AL227" s="218"/>
      <c r="AM227" s="301"/>
      <c r="AN227" s="301"/>
      <c r="AO227" s="301"/>
      <c r="AP227" s="301"/>
      <c r="AQ227" s="330"/>
      <c r="AR227" s="247"/>
    </row>
    <row r="228" spans="1:44" s="86" customFormat="1" ht="17.100000000000001" customHeight="1">
      <c r="A228" s="316"/>
      <c r="B228" s="259"/>
      <c r="C228" s="319"/>
      <c r="D228" s="259"/>
      <c r="E228" s="262"/>
      <c r="F228" s="259"/>
      <c r="G228" s="265"/>
      <c r="H228" s="268"/>
      <c r="I228" s="284"/>
      <c r="J228" s="268"/>
      <c r="K228" s="210"/>
      <c r="L228" s="210"/>
      <c r="M228" s="268"/>
      <c r="N228" s="215"/>
      <c r="O228" s="215"/>
      <c r="P228" s="224"/>
      <c r="Q228" s="210"/>
      <c r="R228" s="230"/>
      <c r="S228" s="37" t="s">
        <v>287</v>
      </c>
      <c r="T228" s="87"/>
      <c r="U228" s="88"/>
      <c r="V228" s="88"/>
      <c r="W228" s="88"/>
      <c r="X228" s="88"/>
      <c r="Y228" s="88"/>
      <c r="Z228" s="38" t="str">
        <f t="shared" si="14"/>
        <v/>
      </c>
      <c r="AA228" s="92">
        <f t="shared" si="12"/>
        <v>0</v>
      </c>
      <c r="AB228" s="92">
        <f t="shared" si="15"/>
        <v>0</v>
      </c>
      <c r="AC228" s="227"/>
      <c r="AD228" s="289"/>
      <c r="AE228" s="289"/>
      <c r="AF228" s="215"/>
      <c r="AG228" s="215"/>
      <c r="AH228" s="238"/>
      <c r="AI228" s="238"/>
      <c r="AJ228" s="218"/>
      <c r="AK228" s="218"/>
      <c r="AL228" s="218"/>
      <c r="AM228" s="301"/>
      <c r="AN228" s="301"/>
      <c r="AO228" s="301"/>
      <c r="AP228" s="301"/>
      <c r="AQ228" s="330"/>
      <c r="AR228" s="247"/>
    </row>
    <row r="229" spans="1:44" s="86" customFormat="1" ht="17.100000000000001" customHeight="1">
      <c r="A229" s="316"/>
      <c r="B229" s="259"/>
      <c r="C229" s="319"/>
      <c r="D229" s="259"/>
      <c r="E229" s="262"/>
      <c r="F229" s="259"/>
      <c r="G229" s="265"/>
      <c r="H229" s="268"/>
      <c r="I229" s="284"/>
      <c r="J229" s="268"/>
      <c r="K229" s="210"/>
      <c r="L229" s="210"/>
      <c r="M229" s="268"/>
      <c r="N229" s="215"/>
      <c r="O229" s="215"/>
      <c r="P229" s="224"/>
      <c r="Q229" s="210"/>
      <c r="R229" s="231">
        <f>IF(Q229="SI",1,IF(Q229="NO",3,0))</f>
        <v>0</v>
      </c>
      <c r="S229" s="37" t="s">
        <v>288</v>
      </c>
      <c r="T229" s="87"/>
      <c r="U229" s="88"/>
      <c r="V229" s="88"/>
      <c r="W229" s="88"/>
      <c r="X229" s="88"/>
      <c r="Y229" s="88"/>
      <c r="Z229" s="38" t="str">
        <f t="shared" si="14"/>
        <v/>
      </c>
      <c r="AA229" s="92">
        <f t="shared" si="12"/>
        <v>0</v>
      </c>
      <c r="AB229" s="92">
        <f t="shared" si="15"/>
        <v>0</v>
      </c>
      <c r="AC229" s="227"/>
      <c r="AD229" s="289"/>
      <c r="AE229" s="289"/>
      <c r="AF229" s="215"/>
      <c r="AG229" s="215"/>
      <c r="AH229" s="238"/>
      <c r="AI229" s="238"/>
      <c r="AJ229" s="218"/>
      <c r="AK229" s="218"/>
      <c r="AL229" s="218"/>
      <c r="AM229" s="301"/>
      <c r="AN229" s="301"/>
      <c r="AO229" s="301"/>
      <c r="AP229" s="301"/>
      <c r="AQ229" s="330"/>
      <c r="AR229" s="246"/>
    </row>
    <row r="230" spans="1:44" s="86" customFormat="1" ht="17.100000000000001" customHeight="1">
      <c r="A230" s="316"/>
      <c r="B230" s="259"/>
      <c r="C230" s="319"/>
      <c r="D230" s="259"/>
      <c r="E230" s="262"/>
      <c r="F230" s="259"/>
      <c r="G230" s="265"/>
      <c r="H230" s="268"/>
      <c r="I230" s="284"/>
      <c r="J230" s="268"/>
      <c r="K230" s="210"/>
      <c r="L230" s="210"/>
      <c r="M230" s="268"/>
      <c r="N230" s="215"/>
      <c r="O230" s="215"/>
      <c r="P230" s="224"/>
      <c r="Q230" s="210"/>
      <c r="R230" s="230"/>
      <c r="S230" s="37" t="s">
        <v>289</v>
      </c>
      <c r="T230" s="87"/>
      <c r="U230" s="88"/>
      <c r="V230" s="88"/>
      <c r="W230" s="88"/>
      <c r="X230" s="88"/>
      <c r="Y230" s="88"/>
      <c r="Z230" s="38" t="str">
        <f t="shared" si="14"/>
        <v/>
      </c>
      <c r="AA230" s="92">
        <f t="shared" si="12"/>
        <v>0</v>
      </c>
      <c r="AB230" s="92">
        <f t="shared" si="15"/>
        <v>0</v>
      </c>
      <c r="AC230" s="227"/>
      <c r="AD230" s="289"/>
      <c r="AE230" s="289"/>
      <c r="AF230" s="215"/>
      <c r="AG230" s="215"/>
      <c r="AH230" s="238"/>
      <c r="AI230" s="238"/>
      <c r="AJ230" s="218"/>
      <c r="AK230" s="218"/>
      <c r="AL230" s="218"/>
      <c r="AM230" s="301"/>
      <c r="AN230" s="301"/>
      <c r="AO230" s="301"/>
      <c r="AP230" s="301"/>
      <c r="AQ230" s="330"/>
      <c r="AR230" s="247"/>
    </row>
    <row r="231" spans="1:44" s="86" customFormat="1" ht="17.100000000000001" customHeight="1">
      <c r="A231" s="316"/>
      <c r="B231" s="259"/>
      <c r="C231" s="319"/>
      <c r="D231" s="259"/>
      <c r="E231" s="262"/>
      <c r="F231" s="259"/>
      <c r="G231" s="265"/>
      <c r="H231" s="268"/>
      <c r="I231" s="284"/>
      <c r="J231" s="268"/>
      <c r="K231" s="210"/>
      <c r="L231" s="210"/>
      <c r="M231" s="268"/>
      <c r="N231" s="215"/>
      <c r="O231" s="215"/>
      <c r="P231" s="224"/>
      <c r="Q231" s="210"/>
      <c r="R231" s="230"/>
      <c r="S231" s="37" t="s">
        <v>290</v>
      </c>
      <c r="T231" s="87"/>
      <c r="U231" s="88"/>
      <c r="V231" s="88"/>
      <c r="W231" s="88"/>
      <c r="X231" s="88"/>
      <c r="Y231" s="88"/>
      <c r="Z231" s="38" t="str">
        <f t="shared" si="14"/>
        <v/>
      </c>
      <c r="AA231" s="92">
        <f t="shared" si="12"/>
        <v>0</v>
      </c>
      <c r="AB231" s="92">
        <f t="shared" si="15"/>
        <v>0</v>
      </c>
      <c r="AC231" s="227"/>
      <c r="AD231" s="289"/>
      <c r="AE231" s="289"/>
      <c r="AF231" s="215"/>
      <c r="AG231" s="215"/>
      <c r="AH231" s="238"/>
      <c r="AI231" s="238"/>
      <c r="AJ231" s="218"/>
      <c r="AK231" s="218"/>
      <c r="AL231" s="218"/>
      <c r="AM231" s="301"/>
      <c r="AN231" s="301"/>
      <c r="AO231" s="301"/>
      <c r="AP231" s="301"/>
      <c r="AQ231" s="330"/>
      <c r="AR231" s="247"/>
    </row>
    <row r="232" spans="1:44" s="86" customFormat="1" ht="17.100000000000001" customHeight="1">
      <c r="A232" s="316"/>
      <c r="B232" s="259"/>
      <c r="C232" s="319"/>
      <c r="D232" s="259"/>
      <c r="E232" s="262"/>
      <c r="F232" s="259"/>
      <c r="G232" s="265"/>
      <c r="H232" s="268"/>
      <c r="I232" s="284"/>
      <c r="J232" s="268"/>
      <c r="K232" s="210"/>
      <c r="L232" s="210"/>
      <c r="M232" s="268"/>
      <c r="N232" s="215"/>
      <c r="O232" s="215"/>
      <c r="P232" s="224"/>
      <c r="Q232" s="210"/>
      <c r="R232" s="230"/>
      <c r="S232" s="37" t="s">
        <v>291</v>
      </c>
      <c r="T232" s="87"/>
      <c r="U232" s="88"/>
      <c r="V232" s="88"/>
      <c r="W232" s="88"/>
      <c r="X232" s="88"/>
      <c r="Y232" s="88"/>
      <c r="Z232" s="38" t="str">
        <f t="shared" si="14"/>
        <v/>
      </c>
      <c r="AA232" s="92">
        <f t="shared" si="12"/>
        <v>0</v>
      </c>
      <c r="AB232" s="92">
        <f t="shared" si="15"/>
        <v>0</v>
      </c>
      <c r="AC232" s="227"/>
      <c r="AD232" s="289"/>
      <c r="AE232" s="289"/>
      <c r="AF232" s="215"/>
      <c r="AG232" s="215"/>
      <c r="AH232" s="238"/>
      <c r="AI232" s="238"/>
      <c r="AJ232" s="218"/>
      <c r="AK232" s="218"/>
      <c r="AL232" s="218"/>
      <c r="AM232" s="301"/>
      <c r="AN232" s="301"/>
      <c r="AO232" s="301"/>
      <c r="AP232" s="301"/>
      <c r="AQ232" s="330"/>
      <c r="AR232" s="247"/>
    </row>
    <row r="233" spans="1:44" s="86" customFormat="1" ht="17.100000000000001" customHeight="1">
      <c r="A233" s="316"/>
      <c r="B233" s="259"/>
      <c r="C233" s="319"/>
      <c r="D233" s="259"/>
      <c r="E233" s="262"/>
      <c r="F233" s="259"/>
      <c r="G233" s="265"/>
      <c r="H233" s="268"/>
      <c r="I233" s="284"/>
      <c r="J233" s="268"/>
      <c r="K233" s="210"/>
      <c r="L233" s="210"/>
      <c r="M233" s="268"/>
      <c r="N233" s="215"/>
      <c r="O233" s="215"/>
      <c r="P233" s="224"/>
      <c r="Q233" s="210"/>
      <c r="R233" s="230"/>
      <c r="S233" s="37" t="s">
        <v>292</v>
      </c>
      <c r="T233" s="87"/>
      <c r="U233" s="88"/>
      <c r="V233" s="88"/>
      <c r="W233" s="88"/>
      <c r="X233" s="88"/>
      <c r="Y233" s="88"/>
      <c r="Z233" s="38" t="str">
        <f t="shared" si="14"/>
        <v/>
      </c>
      <c r="AA233" s="92">
        <f t="shared" si="12"/>
        <v>0</v>
      </c>
      <c r="AB233" s="92">
        <f t="shared" si="15"/>
        <v>0</v>
      </c>
      <c r="AC233" s="227"/>
      <c r="AD233" s="289"/>
      <c r="AE233" s="289"/>
      <c r="AF233" s="215"/>
      <c r="AG233" s="215"/>
      <c r="AH233" s="238"/>
      <c r="AI233" s="238"/>
      <c r="AJ233" s="218"/>
      <c r="AK233" s="218"/>
      <c r="AL233" s="218"/>
      <c r="AM233" s="301"/>
      <c r="AN233" s="301"/>
      <c r="AO233" s="301"/>
      <c r="AP233" s="301"/>
      <c r="AQ233" s="330"/>
      <c r="AR233" s="247"/>
    </row>
    <row r="234" spans="1:44" s="86" customFormat="1" ht="17.100000000000001" customHeight="1">
      <c r="A234" s="316"/>
      <c r="B234" s="259"/>
      <c r="C234" s="319"/>
      <c r="D234" s="259"/>
      <c r="E234" s="262"/>
      <c r="F234" s="259"/>
      <c r="G234" s="265"/>
      <c r="H234" s="268"/>
      <c r="I234" s="284"/>
      <c r="J234" s="268"/>
      <c r="K234" s="210"/>
      <c r="L234" s="210"/>
      <c r="M234" s="268"/>
      <c r="N234" s="215"/>
      <c r="O234" s="215"/>
      <c r="P234" s="224"/>
      <c r="Q234" s="210"/>
      <c r="R234" s="231">
        <f>IF(Q234="SI",1,IF(Q234="NO",3,0))</f>
        <v>0</v>
      </c>
      <c r="S234" s="37" t="s">
        <v>293</v>
      </c>
      <c r="T234" s="87"/>
      <c r="U234" s="88"/>
      <c r="V234" s="88"/>
      <c r="W234" s="88"/>
      <c r="X234" s="88"/>
      <c r="Y234" s="88"/>
      <c r="Z234" s="38" t="str">
        <f t="shared" si="14"/>
        <v/>
      </c>
      <c r="AA234" s="92">
        <f t="shared" si="12"/>
        <v>0</v>
      </c>
      <c r="AB234" s="92">
        <f t="shared" si="15"/>
        <v>0</v>
      </c>
      <c r="AC234" s="227"/>
      <c r="AD234" s="289"/>
      <c r="AE234" s="289"/>
      <c r="AF234" s="215"/>
      <c r="AG234" s="215"/>
      <c r="AH234" s="238"/>
      <c r="AI234" s="238"/>
      <c r="AJ234" s="218"/>
      <c r="AK234" s="218"/>
      <c r="AL234" s="218"/>
      <c r="AM234" s="301"/>
      <c r="AN234" s="301"/>
      <c r="AO234" s="301"/>
      <c r="AP234" s="301"/>
      <c r="AQ234" s="330"/>
      <c r="AR234" s="246"/>
    </row>
    <row r="235" spans="1:44" s="86" customFormat="1" ht="17.100000000000001" customHeight="1">
      <c r="A235" s="316"/>
      <c r="B235" s="259"/>
      <c r="C235" s="319"/>
      <c r="D235" s="259"/>
      <c r="E235" s="262"/>
      <c r="F235" s="259"/>
      <c r="G235" s="265"/>
      <c r="H235" s="268"/>
      <c r="I235" s="284"/>
      <c r="J235" s="268"/>
      <c r="K235" s="210"/>
      <c r="L235" s="210"/>
      <c r="M235" s="268"/>
      <c r="N235" s="215"/>
      <c r="O235" s="215"/>
      <c r="P235" s="224"/>
      <c r="Q235" s="210"/>
      <c r="R235" s="230"/>
      <c r="S235" s="37" t="s">
        <v>294</v>
      </c>
      <c r="T235" s="87"/>
      <c r="U235" s="88"/>
      <c r="V235" s="88"/>
      <c r="W235" s="88"/>
      <c r="X235" s="88"/>
      <c r="Y235" s="88"/>
      <c r="Z235" s="38" t="str">
        <f t="shared" si="14"/>
        <v/>
      </c>
      <c r="AA235" s="92">
        <f t="shared" si="12"/>
        <v>0</v>
      </c>
      <c r="AB235" s="92">
        <f t="shared" si="15"/>
        <v>0</v>
      </c>
      <c r="AC235" s="227"/>
      <c r="AD235" s="289"/>
      <c r="AE235" s="289"/>
      <c r="AF235" s="215"/>
      <c r="AG235" s="215"/>
      <c r="AH235" s="238"/>
      <c r="AI235" s="238"/>
      <c r="AJ235" s="218"/>
      <c r="AK235" s="218"/>
      <c r="AL235" s="218"/>
      <c r="AM235" s="301"/>
      <c r="AN235" s="301"/>
      <c r="AO235" s="301"/>
      <c r="AP235" s="301"/>
      <c r="AQ235" s="330"/>
      <c r="AR235" s="247"/>
    </row>
    <row r="236" spans="1:44" s="86" customFormat="1" ht="17.100000000000001" customHeight="1">
      <c r="A236" s="316"/>
      <c r="B236" s="259"/>
      <c r="C236" s="319"/>
      <c r="D236" s="259"/>
      <c r="E236" s="262"/>
      <c r="F236" s="259"/>
      <c r="G236" s="265"/>
      <c r="H236" s="268"/>
      <c r="I236" s="284"/>
      <c r="J236" s="268"/>
      <c r="K236" s="210"/>
      <c r="L236" s="210"/>
      <c r="M236" s="268"/>
      <c r="N236" s="215"/>
      <c r="O236" s="215"/>
      <c r="P236" s="224"/>
      <c r="Q236" s="210"/>
      <c r="R236" s="230"/>
      <c r="S236" s="37" t="s">
        <v>295</v>
      </c>
      <c r="T236" s="87"/>
      <c r="U236" s="88"/>
      <c r="V236" s="88"/>
      <c r="W236" s="88"/>
      <c r="X236" s="88"/>
      <c r="Y236" s="88"/>
      <c r="Z236" s="38" t="str">
        <f t="shared" si="14"/>
        <v/>
      </c>
      <c r="AA236" s="92">
        <f t="shared" si="12"/>
        <v>0</v>
      </c>
      <c r="AB236" s="92">
        <f t="shared" si="15"/>
        <v>0</v>
      </c>
      <c r="AC236" s="227"/>
      <c r="AD236" s="289"/>
      <c r="AE236" s="289"/>
      <c r="AF236" s="215"/>
      <c r="AG236" s="215"/>
      <c r="AH236" s="238"/>
      <c r="AI236" s="238"/>
      <c r="AJ236" s="218"/>
      <c r="AK236" s="218"/>
      <c r="AL236" s="218"/>
      <c r="AM236" s="301"/>
      <c r="AN236" s="301"/>
      <c r="AO236" s="301"/>
      <c r="AP236" s="301"/>
      <c r="AQ236" s="330"/>
      <c r="AR236" s="247"/>
    </row>
    <row r="237" spans="1:44" s="86" customFormat="1" ht="17.100000000000001" customHeight="1">
      <c r="A237" s="316"/>
      <c r="B237" s="259"/>
      <c r="C237" s="319"/>
      <c r="D237" s="259"/>
      <c r="E237" s="262"/>
      <c r="F237" s="259"/>
      <c r="G237" s="265"/>
      <c r="H237" s="268"/>
      <c r="I237" s="284"/>
      <c r="J237" s="268"/>
      <c r="K237" s="210"/>
      <c r="L237" s="210"/>
      <c r="M237" s="268"/>
      <c r="N237" s="215"/>
      <c r="O237" s="215"/>
      <c r="P237" s="224"/>
      <c r="Q237" s="210"/>
      <c r="R237" s="230"/>
      <c r="S237" s="37" t="s">
        <v>296</v>
      </c>
      <c r="T237" s="87"/>
      <c r="U237" s="88"/>
      <c r="V237" s="88"/>
      <c r="W237" s="88"/>
      <c r="X237" s="88"/>
      <c r="Y237" s="88"/>
      <c r="Z237" s="38" t="str">
        <f t="shared" si="14"/>
        <v/>
      </c>
      <c r="AA237" s="92">
        <f t="shared" si="12"/>
        <v>0</v>
      </c>
      <c r="AB237" s="92">
        <f t="shared" si="15"/>
        <v>0</v>
      </c>
      <c r="AC237" s="227"/>
      <c r="AD237" s="289"/>
      <c r="AE237" s="289"/>
      <c r="AF237" s="215"/>
      <c r="AG237" s="215"/>
      <c r="AH237" s="238"/>
      <c r="AI237" s="238"/>
      <c r="AJ237" s="218"/>
      <c r="AK237" s="218"/>
      <c r="AL237" s="218"/>
      <c r="AM237" s="301"/>
      <c r="AN237" s="301"/>
      <c r="AO237" s="301"/>
      <c r="AP237" s="301"/>
      <c r="AQ237" s="330"/>
      <c r="AR237" s="247"/>
    </row>
    <row r="238" spans="1:44" s="86" customFormat="1" ht="17.100000000000001" customHeight="1">
      <c r="A238" s="317"/>
      <c r="B238" s="260"/>
      <c r="C238" s="320"/>
      <c r="D238" s="260"/>
      <c r="E238" s="263"/>
      <c r="F238" s="260"/>
      <c r="G238" s="266"/>
      <c r="H238" s="269"/>
      <c r="I238" s="294"/>
      <c r="J238" s="269"/>
      <c r="K238" s="211"/>
      <c r="L238" s="211"/>
      <c r="M238" s="269"/>
      <c r="N238" s="216"/>
      <c r="O238" s="216"/>
      <c r="P238" s="225"/>
      <c r="Q238" s="211"/>
      <c r="R238" s="232"/>
      <c r="S238" s="39" t="s">
        <v>297</v>
      </c>
      <c r="T238" s="89"/>
      <c r="U238" s="90"/>
      <c r="V238" s="90"/>
      <c r="W238" s="90"/>
      <c r="X238" s="90"/>
      <c r="Y238" s="90"/>
      <c r="Z238" s="40" t="str">
        <f t="shared" si="14"/>
        <v/>
      </c>
      <c r="AA238" s="93">
        <f t="shared" si="12"/>
        <v>0</v>
      </c>
      <c r="AB238" s="93">
        <f t="shared" si="15"/>
        <v>0</v>
      </c>
      <c r="AC238" s="228"/>
      <c r="AD238" s="290"/>
      <c r="AE238" s="290"/>
      <c r="AF238" s="216"/>
      <c r="AG238" s="216"/>
      <c r="AH238" s="239"/>
      <c r="AI238" s="239"/>
      <c r="AJ238" s="219"/>
      <c r="AK238" s="219"/>
      <c r="AL238" s="219"/>
      <c r="AM238" s="309"/>
      <c r="AN238" s="309"/>
      <c r="AO238" s="309"/>
      <c r="AP238" s="309"/>
      <c r="AQ238" s="331"/>
      <c r="AR238" s="248"/>
    </row>
    <row r="239" spans="1:44" s="86" customFormat="1" ht="17.100000000000001" customHeight="1">
      <c r="A239" s="321" t="str">
        <f>IF(E239&lt;&gt;"",'Información General'!$D$14&amp;"_"&amp;+$A$1+11,"")</f>
        <v/>
      </c>
      <c r="B239" s="270"/>
      <c r="C239" s="324"/>
      <c r="D239" s="270"/>
      <c r="E239" s="273"/>
      <c r="F239" s="270"/>
      <c r="G239" s="276"/>
      <c r="H239" s="267"/>
      <c r="I239" s="313">
        <v>11.1</v>
      </c>
      <c r="J239" s="314"/>
      <c r="K239" s="257"/>
      <c r="L239" s="257"/>
      <c r="M239" s="314"/>
      <c r="N239" s="291"/>
      <c r="O239" s="291"/>
      <c r="P239" s="242" t="str">
        <f>IF(AND(N239&lt;&gt;"",O239&lt;&gt;""),IF(AND(N239&gt;5,O239&gt;5),"I",IF(AND(N239&lt;=5,O239&gt;5),"II",IF(AND(N239&gt;5,O239&lt;=5),"IV",IF(AND(N239&lt;=5,O239&lt;=5),"III")))),"")</f>
        <v/>
      </c>
      <c r="Q239" s="257"/>
      <c r="R239" s="286">
        <f>IF(Q239="SI",1,IF(Q239="NO",3,0))</f>
        <v>0</v>
      </c>
      <c r="S239" s="35" t="s">
        <v>298</v>
      </c>
      <c r="T239" s="84"/>
      <c r="U239" s="85"/>
      <c r="V239" s="85"/>
      <c r="W239" s="85"/>
      <c r="X239" s="85"/>
      <c r="Y239" s="85"/>
      <c r="Z239" s="36" t="str">
        <f t="shared" si="14"/>
        <v/>
      </c>
      <c r="AA239" s="91">
        <f>IF(Z239="Suficiente",1,0)</f>
        <v>0</v>
      </c>
      <c r="AB239" s="91">
        <f>IF(Z239="Deficiente",1,0)</f>
        <v>0</v>
      </c>
      <c r="AC239" s="332" t="str">
        <f>IF(SUM(R239:R263)&gt;=1,IF((SUM(R239:R263)/COUNTA(Q239:Q263))=1,IF(SUM(AA239:AA263)&gt;=1,IF(SUM(AA239:AA263)/(SUM(AA239:AA263)+SUM(AB239:AB263))=100%,"SI","NO"),"NO"),"NO"),"")</f>
        <v/>
      </c>
      <c r="AD239" s="288" t="str">
        <f>IF($N239=1,"b","")</f>
        <v/>
      </c>
      <c r="AE239" s="288" t="str">
        <f>IF($O239=1,"b","")</f>
        <v/>
      </c>
      <c r="AF239" s="291"/>
      <c r="AG239" s="291"/>
      <c r="AH239" s="237">
        <f>IF(OR($AD239="b",$AE239="b"),2,0)</f>
        <v>0</v>
      </c>
      <c r="AI239" s="237">
        <f>IF(AND($N239=1,$AF239=1,$O239=1,$AG239=1),1,0)</f>
        <v>0</v>
      </c>
      <c r="AJ239" s="220">
        <f>IF(AF239&lt;&gt;"",IF(AI239=1,1,IF(OR($AF239&gt;$N239,AND($AC239="SI",$AF239=$N239),AND($AC239="NO",$AF239&lt;&gt;$N239)),0,1)),0)</f>
        <v>0</v>
      </c>
      <c r="AK239" s="220">
        <f>IF(AG239&lt;&gt;"",IF(AI239=1,1,IF(OR(AG239&gt;O239,AND(AC239="SI",AG239=O239),AND(AC239="NO",AG239&lt;&gt;O239)),0,1)),0)</f>
        <v>0</v>
      </c>
      <c r="AL239" s="220">
        <f>IF(AC239&lt;&gt;"",(+AI239+AJ239+AK239),0)</f>
        <v>0</v>
      </c>
      <c r="AM239" s="300" t="str">
        <f>IF($AL239&gt;=2,IF(AND($AF239="",$AG239=""),"",IF(AND($AF239&gt;5,$AG239&gt;5),"I","")),"")</f>
        <v/>
      </c>
      <c r="AN239" s="300" t="str">
        <f>IF($AL239&gt;=2,IF(AND($AF239="",$AG239=""),"",IF(AND($AF239&lt;6,$AG239&gt;5),"II","")),"")</f>
        <v/>
      </c>
      <c r="AO239" s="300" t="str">
        <f>IF($AL239&gt;=2,IF(AND($AF239="",$AG239=""),"",IF(AND($AF239&lt;6,$AG239&lt;6),"III","")),"")</f>
        <v/>
      </c>
      <c r="AP239" s="300" t="str">
        <f>IF($AL239&gt;=2,IF(AND($AF239="",$AG239=""),"",IF(AND($AF239&gt;5,$AG239&lt;6),"IV","")),"")</f>
        <v/>
      </c>
      <c r="AQ239" s="304"/>
      <c r="AR239" s="302"/>
    </row>
    <row r="240" spans="1:44" s="86" customFormat="1" ht="17.100000000000001" customHeight="1">
      <c r="A240" s="322"/>
      <c r="B240" s="271"/>
      <c r="C240" s="325"/>
      <c r="D240" s="271"/>
      <c r="E240" s="274"/>
      <c r="F240" s="271"/>
      <c r="G240" s="277"/>
      <c r="H240" s="268"/>
      <c r="I240" s="279"/>
      <c r="J240" s="281"/>
      <c r="K240" s="213"/>
      <c r="L240" s="213"/>
      <c r="M240" s="281"/>
      <c r="N240" s="292"/>
      <c r="O240" s="292"/>
      <c r="P240" s="243"/>
      <c r="Q240" s="213"/>
      <c r="R240" s="230"/>
      <c r="S240" s="37" t="s">
        <v>299</v>
      </c>
      <c r="T240" s="87"/>
      <c r="U240" s="88"/>
      <c r="V240" s="88"/>
      <c r="W240" s="88"/>
      <c r="X240" s="88"/>
      <c r="Y240" s="88"/>
      <c r="Z240" s="38" t="str">
        <f t="shared" si="14"/>
        <v/>
      </c>
      <c r="AA240" s="92">
        <f t="shared" si="12"/>
        <v>0</v>
      </c>
      <c r="AB240" s="92">
        <f t="shared" ref="AB240:AB263" si="16">IF(Z240="Deficiente",1,0)</f>
        <v>0</v>
      </c>
      <c r="AC240" s="333"/>
      <c r="AD240" s="289"/>
      <c r="AE240" s="289"/>
      <c r="AF240" s="292"/>
      <c r="AG240" s="292"/>
      <c r="AH240" s="238"/>
      <c r="AI240" s="238"/>
      <c r="AJ240" s="221"/>
      <c r="AK240" s="221"/>
      <c r="AL240" s="221"/>
      <c r="AM240" s="301"/>
      <c r="AN240" s="301"/>
      <c r="AO240" s="301"/>
      <c r="AP240" s="301"/>
      <c r="AQ240" s="305"/>
      <c r="AR240" s="247"/>
    </row>
    <row r="241" spans="1:44" s="86" customFormat="1" ht="17.100000000000001" customHeight="1">
      <c r="A241" s="322"/>
      <c r="B241" s="271"/>
      <c r="C241" s="325"/>
      <c r="D241" s="271"/>
      <c r="E241" s="274"/>
      <c r="F241" s="271"/>
      <c r="G241" s="277"/>
      <c r="H241" s="268"/>
      <c r="I241" s="279"/>
      <c r="J241" s="281"/>
      <c r="K241" s="213"/>
      <c r="L241" s="213"/>
      <c r="M241" s="281"/>
      <c r="N241" s="292"/>
      <c r="O241" s="292"/>
      <c r="P241" s="243"/>
      <c r="Q241" s="213"/>
      <c r="R241" s="230"/>
      <c r="S241" s="37" t="s">
        <v>300</v>
      </c>
      <c r="T241" s="87"/>
      <c r="U241" s="88"/>
      <c r="V241" s="88"/>
      <c r="W241" s="88"/>
      <c r="X241" s="88"/>
      <c r="Y241" s="88"/>
      <c r="Z241" s="38" t="str">
        <f t="shared" si="14"/>
        <v/>
      </c>
      <c r="AA241" s="92">
        <f t="shared" si="12"/>
        <v>0</v>
      </c>
      <c r="AB241" s="92">
        <f t="shared" si="16"/>
        <v>0</v>
      </c>
      <c r="AC241" s="333"/>
      <c r="AD241" s="289"/>
      <c r="AE241" s="289"/>
      <c r="AF241" s="292"/>
      <c r="AG241" s="292"/>
      <c r="AH241" s="238"/>
      <c r="AI241" s="238"/>
      <c r="AJ241" s="221"/>
      <c r="AK241" s="221"/>
      <c r="AL241" s="221"/>
      <c r="AM241" s="301"/>
      <c r="AN241" s="301"/>
      <c r="AO241" s="301"/>
      <c r="AP241" s="301"/>
      <c r="AQ241" s="305"/>
      <c r="AR241" s="247"/>
    </row>
    <row r="242" spans="1:44" s="86" customFormat="1" ht="17.100000000000001" customHeight="1">
      <c r="A242" s="322"/>
      <c r="B242" s="271"/>
      <c r="C242" s="325"/>
      <c r="D242" s="271"/>
      <c r="E242" s="274"/>
      <c r="F242" s="271"/>
      <c r="G242" s="277"/>
      <c r="H242" s="268"/>
      <c r="I242" s="279"/>
      <c r="J242" s="281"/>
      <c r="K242" s="213"/>
      <c r="L242" s="213"/>
      <c r="M242" s="281"/>
      <c r="N242" s="292"/>
      <c r="O242" s="292"/>
      <c r="P242" s="243"/>
      <c r="Q242" s="213"/>
      <c r="R242" s="230"/>
      <c r="S242" s="37" t="s">
        <v>301</v>
      </c>
      <c r="T242" s="87"/>
      <c r="U242" s="88"/>
      <c r="V242" s="88"/>
      <c r="W242" s="88"/>
      <c r="X242" s="88"/>
      <c r="Y242" s="88"/>
      <c r="Z242" s="38" t="str">
        <f t="shared" si="14"/>
        <v/>
      </c>
      <c r="AA242" s="92">
        <f t="shared" si="12"/>
        <v>0</v>
      </c>
      <c r="AB242" s="92">
        <f t="shared" si="16"/>
        <v>0</v>
      </c>
      <c r="AC242" s="333"/>
      <c r="AD242" s="289"/>
      <c r="AE242" s="289"/>
      <c r="AF242" s="292"/>
      <c r="AG242" s="292"/>
      <c r="AH242" s="238"/>
      <c r="AI242" s="238"/>
      <c r="AJ242" s="221"/>
      <c r="AK242" s="221"/>
      <c r="AL242" s="221"/>
      <c r="AM242" s="301"/>
      <c r="AN242" s="301"/>
      <c r="AO242" s="301"/>
      <c r="AP242" s="301"/>
      <c r="AQ242" s="305"/>
      <c r="AR242" s="247"/>
    </row>
    <row r="243" spans="1:44" s="86" customFormat="1" ht="17.100000000000001" customHeight="1">
      <c r="A243" s="322"/>
      <c r="B243" s="271"/>
      <c r="C243" s="325"/>
      <c r="D243" s="271"/>
      <c r="E243" s="274"/>
      <c r="F243" s="271"/>
      <c r="G243" s="277"/>
      <c r="H243" s="268"/>
      <c r="I243" s="279"/>
      <c r="J243" s="281"/>
      <c r="K243" s="213"/>
      <c r="L243" s="213"/>
      <c r="M243" s="281"/>
      <c r="N243" s="292"/>
      <c r="O243" s="292"/>
      <c r="P243" s="243"/>
      <c r="Q243" s="213"/>
      <c r="R243" s="230"/>
      <c r="S243" s="37" t="s">
        <v>302</v>
      </c>
      <c r="T243" s="87"/>
      <c r="U243" s="88"/>
      <c r="V243" s="88"/>
      <c r="W243" s="88"/>
      <c r="X243" s="88"/>
      <c r="Y243" s="88"/>
      <c r="Z243" s="38" t="str">
        <f t="shared" si="14"/>
        <v/>
      </c>
      <c r="AA243" s="92">
        <f t="shared" si="12"/>
        <v>0</v>
      </c>
      <c r="AB243" s="92">
        <f t="shared" si="16"/>
        <v>0</v>
      </c>
      <c r="AC243" s="333"/>
      <c r="AD243" s="289"/>
      <c r="AE243" s="289"/>
      <c r="AF243" s="292"/>
      <c r="AG243" s="292"/>
      <c r="AH243" s="238"/>
      <c r="AI243" s="238"/>
      <c r="AJ243" s="221"/>
      <c r="AK243" s="221"/>
      <c r="AL243" s="221"/>
      <c r="AM243" s="301"/>
      <c r="AN243" s="301"/>
      <c r="AO243" s="301"/>
      <c r="AP243" s="301"/>
      <c r="AQ243" s="305"/>
      <c r="AR243" s="247"/>
    </row>
    <row r="244" spans="1:44" s="86" customFormat="1" ht="17.100000000000001" customHeight="1">
      <c r="A244" s="322"/>
      <c r="B244" s="271"/>
      <c r="C244" s="325"/>
      <c r="D244" s="271"/>
      <c r="E244" s="274"/>
      <c r="F244" s="271"/>
      <c r="G244" s="277"/>
      <c r="H244" s="268"/>
      <c r="I244" s="279">
        <v>11.2</v>
      </c>
      <c r="J244" s="281"/>
      <c r="K244" s="213"/>
      <c r="L244" s="213"/>
      <c r="M244" s="281"/>
      <c r="N244" s="292"/>
      <c r="O244" s="292"/>
      <c r="P244" s="243"/>
      <c r="Q244" s="213"/>
      <c r="R244" s="287">
        <f>IF(Q244="SI",1,IF(Q244="NO",3,0))</f>
        <v>0</v>
      </c>
      <c r="S244" s="37" t="s">
        <v>303</v>
      </c>
      <c r="T244" s="87"/>
      <c r="U244" s="88"/>
      <c r="V244" s="88"/>
      <c r="W244" s="88"/>
      <c r="X244" s="88"/>
      <c r="Y244" s="88"/>
      <c r="Z244" s="38" t="str">
        <f t="shared" si="14"/>
        <v/>
      </c>
      <c r="AA244" s="92">
        <f t="shared" si="12"/>
        <v>0</v>
      </c>
      <c r="AB244" s="92">
        <f t="shared" si="16"/>
        <v>0</v>
      </c>
      <c r="AC244" s="333"/>
      <c r="AD244" s="289"/>
      <c r="AE244" s="289"/>
      <c r="AF244" s="292"/>
      <c r="AG244" s="292"/>
      <c r="AH244" s="238"/>
      <c r="AI244" s="238"/>
      <c r="AJ244" s="221"/>
      <c r="AK244" s="221"/>
      <c r="AL244" s="221"/>
      <c r="AM244" s="301"/>
      <c r="AN244" s="301"/>
      <c r="AO244" s="301"/>
      <c r="AP244" s="301"/>
      <c r="AQ244" s="305"/>
      <c r="AR244" s="303"/>
    </row>
    <row r="245" spans="1:44" s="86" customFormat="1" ht="17.100000000000001" customHeight="1">
      <c r="A245" s="322"/>
      <c r="B245" s="271"/>
      <c r="C245" s="325"/>
      <c r="D245" s="271"/>
      <c r="E245" s="274"/>
      <c r="F245" s="271"/>
      <c r="G245" s="277"/>
      <c r="H245" s="268"/>
      <c r="I245" s="279"/>
      <c r="J245" s="281"/>
      <c r="K245" s="213"/>
      <c r="L245" s="213"/>
      <c r="M245" s="281"/>
      <c r="N245" s="292"/>
      <c r="O245" s="292"/>
      <c r="P245" s="243"/>
      <c r="Q245" s="213"/>
      <c r="R245" s="230"/>
      <c r="S245" s="37" t="s">
        <v>304</v>
      </c>
      <c r="T245" s="87"/>
      <c r="U245" s="88"/>
      <c r="V245" s="88"/>
      <c r="W245" s="88"/>
      <c r="X245" s="88"/>
      <c r="Y245" s="88"/>
      <c r="Z245" s="38" t="str">
        <f t="shared" si="14"/>
        <v/>
      </c>
      <c r="AA245" s="92">
        <f t="shared" si="12"/>
        <v>0</v>
      </c>
      <c r="AB245" s="92">
        <f t="shared" si="16"/>
        <v>0</v>
      </c>
      <c r="AC245" s="333"/>
      <c r="AD245" s="289"/>
      <c r="AE245" s="289"/>
      <c r="AF245" s="292"/>
      <c r="AG245" s="292"/>
      <c r="AH245" s="238"/>
      <c r="AI245" s="238"/>
      <c r="AJ245" s="221"/>
      <c r="AK245" s="221"/>
      <c r="AL245" s="221"/>
      <c r="AM245" s="301"/>
      <c r="AN245" s="301"/>
      <c r="AO245" s="301"/>
      <c r="AP245" s="301"/>
      <c r="AQ245" s="305"/>
      <c r="AR245" s="247"/>
    </row>
    <row r="246" spans="1:44" s="86" customFormat="1" ht="17.100000000000001" customHeight="1">
      <c r="A246" s="322"/>
      <c r="B246" s="271"/>
      <c r="C246" s="325"/>
      <c r="D246" s="271"/>
      <c r="E246" s="274"/>
      <c r="F246" s="271"/>
      <c r="G246" s="277"/>
      <c r="H246" s="268"/>
      <c r="I246" s="279"/>
      <c r="J246" s="281"/>
      <c r="K246" s="213"/>
      <c r="L246" s="213"/>
      <c r="M246" s="281"/>
      <c r="N246" s="292"/>
      <c r="O246" s="292"/>
      <c r="P246" s="243"/>
      <c r="Q246" s="213"/>
      <c r="R246" s="230"/>
      <c r="S246" s="37" t="s">
        <v>305</v>
      </c>
      <c r="T246" s="87"/>
      <c r="U246" s="88"/>
      <c r="V246" s="88"/>
      <c r="W246" s="88"/>
      <c r="X246" s="88"/>
      <c r="Y246" s="88"/>
      <c r="Z246" s="38" t="str">
        <f t="shared" ref="Z246:Z309" si="17">IF($T246&lt;&gt;"",IF(AND(V246="SI",W246="SI",X246="SI",Y246="SI"),"Suficiente",IF(OR(V246="NO",W246="NO",X246="NO",Y246="NO"),"Deficiente",IF(OR(V246="",W246="",X246="",Y246=""),"Falta Valorar el Control",""))),"")</f>
        <v/>
      </c>
      <c r="AA246" s="92">
        <f t="shared" si="12"/>
        <v>0</v>
      </c>
      <c r="AB246" s="92">
        <f t="shared" si="16"/>
        <v>0</v>
      </c>
      <c r="AC246" s="333"/>
      <c r="AD246" s="289"/>
      <c r="AE246" s="289"/>
      <c r="AF246" s="292"/>
      <c r="AG246" s="292"/>
      <c r="AH246" s="238"/>
      <c r="AI246" s="238"/>
      <c r="AJ246" s="221"/>
      <c r="AK246" s="221"/>
      <c r="AL246" s="221"/>
      <c r="AM246" s="301"/>
      <c r="AN246" s="301"/>
      <c r="AO246" s="301"/>
      <c r="AP246" s="301"/>
      <c r="AQ246" s="305"/>
      <c r="AR246" s="247"/>
    </row>
    <row r="247" spans="1:44" s="86" customFormat="1" ht="17.100000000000001" customHeight="1">
      <c r="A247" s="322"/>
      <c r="B247" s="271"/>
      <c r="C247" s="325"/>
      <c r="D247" s="271"/>
      <c r="E247" s="274"/>
      <c r="F247" s="271"/>
      <c r="G247" s="277"/>
      <c r="H247" s="268"/>
      <c r="I247" s="279"/>
      <c r="J247" s="281"/>
      <c r="K247" s="213"/>
      <c r="L247" s="213"/>
      <c r="M247" s="281"/>
      <c r="N247" s="292"/>
      <c r="O247" s="292"/>
      <c r="P247" s="243"/>
      <c r="Q247" s="213"/>
      <c r="R247" s="230"/>
      <c r="S247" s="37" t="s">
        <v>306</v>
      </c>
      <c r="T247" s="87"/>
      <c r="U247" s="88"/>
      <c r="V247" s="88"/>
      <c r="W247" s="88"/>
      <c r="X247" s="88"/>
      <c r="Y247" s="88"/>
      <c r="Z247" s="38" t="str">
        <f t="shared" si="17"/>
        <v/>
      </c>
      <c r="AA247" s="92">
        <f t="shared" si="12"/>
        <v>0</v>
      </c>
      <c r="AB247" s="92">
        <f t="shared" si="16"/>
        <v>0</v>
      </c>
      <c r="AC247" s="333"/>
      <c r="AD247" s="289"/>
      <c r="AE247" s="289"/>
      <c r="AF247" s="292"/>
      <c r="AG247" s="292"/>
      <c r="AH247" s="238"/>
      <c r="AI247" s="238"/>
      <c r="AJ247" s="221"/>
      <c r="AK247" s="221"/>
      <c r="AL247" s="221"/>
      <c r="AM247" s="301"/>
      <c r="AN247" s="301"/>
      <c r="AO247" s="301"/>
      <c r="AP247" s="301"/>
      <c r="AQ247" s="305"/>
      <c r="AR247" s="247"/>
    </row>
    <row r="248" spans="1:44" s="86" customFormat="1" ht="17.100000000000001" customHeight="1">
      <c r="A248" s="322"/>
      <c r="B248" s="271"/>
      <c r="C248" s="325"/>
      <c r="D248" s="271"/>
      <c r="E248" s="274"/>
      <c r="F248" s="271"/>
      <c r="G248" s="277"/>
      <c r="H248" s="268"/>
      <c r="I248" s="279"/>
      <c r="J248" s="281"/>
      <c r="K248" s="213"/>
      <c r="L248" s="213"/>
      <c r="M248" s="281"/>
      <c r="N248" s="292"/>
      <c r="O248" s="292"/>
      <c r="P248" s="243"/>
      <c r="Q248" s="213"/>
      <c r="R248" s="230"/>
      <c r="S248" s="37" t="s">
        <v>307</v>
      </c>
      <c r="T248" s="87"/>
      <c r="U248" s="88"/>
      <c r="V248" s="88"/>
      <c r="W248" s="88"/>
      <c r="X248" s="88"/>
      <c r="Y248" s="88"/>
      <c r="Z248" s="38" t="str">
        <f t="shared" si="17"/>
        <v/>
      </c>
      <c r="AA248" s="92">
        <f t="shared" si="12"/>
        <v>0</v>
      </c>
      <c r="AB248" s="92">
        <f t="shared" si="16"/>
        <v>0</v>
      </c>
      <c r="AC248" s="333"/>
      <c r="AD248" s="289"/>
      <c r="AE248" s="289"/>
      <c r="AF248" s="292"/>
      <c r="AG248" s="292"/>
      <c r="AH248" s="238"/>
      <c r="AI248" s="238"/>
      <c r="AJ248" s="221"/>
      <c r="AK248" s="221"/>
      <c r="AL248" s="221"/>
      <c r="AM248" s="301"/>
      <c r="AN248" s="301"/>
      <c r="AO248" s="301"/>
      <c r="AP248" s="301"/>
      <c r="AQ248" s="305"/>
      <c r="AR248" s="247"/>
    </row>
    <row r="249" spans="1:44" s="86" customFormat="1" ht="17.100000000000001" customHeight="1">
      <c r="A249" s="322"/>
      <c r="B249" s="271"/>
      <c r="C249" s="325"/>
      <c r="D249" s="271"/>
      <c r="E249" s="274"/>
      <c r="F249" s="271"/>
      <c r="G249" s="277"/>
      <c r="H249" s="268"/>
      <c r="I249" s="279">
        <v>11.3</v>
      </c>
      <c r="J249" s="281"/>
      <c r="K249" s="213"/>
      <c r="L249" s="213"/>
      <c r="M249" s="281"/>
      <c r="N249" s="292"/>
      <c r="O249" s="292"/>
      <c r="P249" s="243"/>
      <c r="Q249" s="213"/>
      <c r="R249" s="287">
        <f>IF(Q249="SI",1,IF(Q249="NO",3,0))</f>
        <v>0</v>
      </c>
      <c r="S249" s="37" t="s">
        <v>308</v>
      </c>
      <c r="T249" s="87"/>
      <c r="U249" s="88"/>
      <c r="V249" s="88"/>
      <c r="W249" s="88"/>
      <c r="X249" s="88"/>
      <c r="Y249" s="88"/>
      <c r="Z249" s="38" t="str">
        <f t="shared" si="17"/>
        <v/>
      </c>
      <c r="AA249" s="92">
        <f t="shared" si="12"/>
        <v>0</v>
      </c>
      <c r="AB249" s="92">
        <f t="shared" si="16"/>
        <v>0</v>
      </c>
      <c r="AC249" s="333"/>
      <c r="AD249" s="289"/>
      <c r="AE249" s="289"/>
      <c r="AF249" s="292"/>
      <c r="AG249" s="292"/>
      <c r="AH249" s="238"/>
      <c r="AI249" s="238"/>
      <c r="AJ249" s="221"/>
      <c r="AK249" s="221"/>
      <c r="AL249" s="221"/>
      <c r="AM249" s="301"/>
      <c r="AN249" s="301"/>
      <c r="AO249" s="301"/>
      <c r="AP249" s="301"/>
      <c r="AQ249" s="305"/>
      <c r="AR249" s="303"/>
    </row>
    <row r="250" spans="1:44" s="86" customFormat="1" ht="17.100000000000001" customHeight="1">
      <c r="A250" s="322"/>
      <c r="B250" s="271"/>
      <c r="C250" s="325"/>
      <c r="D250" s="271"/>
      <c r="E250" s="274"/>
      <c r="F250" s="271"/>
      <c r="G250" s="277"/>
      <c r="H250" s="268"/>
      <c r="I250" s="279"/>
      <c r="J250" s="281"/>
      <c r="K250" s="213"/>
      <c r="L250" s="213"/>
      <c r="M250" s="281"/>
      <c r="N250" s="292"/>
      <c r="O250" s="292"/>
      <c r="P250" s="243"/>
      <c r="Q250" s="213"/>
      <c r="R250" s="230"/>
      <c r="S250" s="37" t="s">
        <v>309</v>
      </c>
      <c r="T250" s="87"/>
      <c r="U250" s="88"/>
      <c r="V250" s="88"/>
      <c r="W250" s="88"/>
      <c r="X250" s="88"/>
      <c r="Y250" s="88"/>
      <c r="Z250" s="38" t="str">
        <f t="shared" si="17"/>
        <v/>
      </c>
      <c r="AA250" s="92">
        <f t="shared" si="12"/>
        <v>0</v>
      </c>
      <c r="AB250" s="92">
        <f t="shared" si="16"/>
        <v>0</v>
      </c>
      <c r="AC250" s="333"/>
      <c r="AD250" s="289"/>
      <c r="AE250" s="289"/>
      <c r="AF250" s="292"/>
      <c r="AG250" s="292"/>
      <c r="AH250" s="238"/>
      <c r="AI250" s="238"/>
      <c r="AJ250" s="221"/>
      <c r="AK250" s="221"/>
      <c r="AL250" s="221"/>
      <c r="AM250" s="301"/>
      <c r="AN250" s="301"/>
      <c r="AO250" s="301"/>
      <c r="AP250" s="301"/>
      <c r="AQ250" s="305"/>
      <c r="AR250" s="247"/>
    </row>
    <row r="251" spans="1:44" s="86" customFormat="1" ht="17.100000000000001" customHeight="1">
      <c r="A251" s="322"/>
      <c r="B251" s="271"/>
      <c r="C251" s="325"/>
      <c r="D251" s="271"/>
      <c r="E251" s="274"/>
      <c r="F251" s="271"/>
      <c r="G251" s="277"/>
      <c r="H251" s="268"/>
      <c r="I251" s="279"/>
      <c r="J251" s="281"/>
      <c r="K251" s="213"/>
      <c r="L251" s="213"/>
      <c r="M251" s="281"/>
      <c r="N251" s="292"/>
      <c r="O251" s="292"/>
      <c r="P251" s="243"/>
      <c r="Q251" s="213"/>
      <c r="R251" s="230"/>
      <c r="S251" s="37" t="s">
        <v>310</v>
      </c>
      <c r="T251" s="87"/>
      <c r="U251" s="88"/>
      <c r="V251" s="88"/>
      <c r="W251" s="88"/>
      <c r="X251" s="88"/>
      <c r="Y251" s="88"/>
      <c r="Z251" s="38" t="str">
        <f t="shared" si="17"/>
        <v/>
      </c>
      <c r="AA251" s="92">
        <f t="shared" si="12"/>
        <v>0</v>
      </c>
      <c r="AB251" s="92">
        <f t="shared" si="16"/>
        <v>0</v>
      </c>
      <c r="AC251" s="333"/>
      <c r="AD251" s="289"/>
      <c r="AE251" s="289"/>
      <c r="AF251" s="292"/>
      <c r="AG251" s="292"/>
      <c r="AH251" s="238"/>
      <c r="AI251" s="238"/>
      <c r="AJ251" s="221"/>
      <c r="AK251" s="221"/>
      <c r="AL251" s="221"/>
      <c r="AM251" s="301"/>
      <c r="AN251" s="301"/>
      <c r="AO251" s="301"/>
      <c r="AP251" s="301"/>
      <c r="AQ251" s="305"/>
      <c r="AR251" s="247"/>
    </row>
    <row r="252" spans="1:44" s="86" customFormat="1" ht="17.100000000000001" customHeight="1">
      <c r="A252" s="322"/>
      <c r="B252" s="271"/>
      <c r="C252" s="325"/>
      <c r="D252" s="271"/>
      <c r="E252" s="274"/>
      <c r="F252" s="271"/>
      <c r="G252" s="277"/>
      <c r="H252" s="268"/>
      <c r="I252" s="279"/>
      <c r="J252" s="281"/>
      <c r="K252" s="213"/>
      <c r="L252" s="213"/>
      <c r="M252" s="281"/>
      <c r="N252" s="292"/>
      <c r="O252" s="292"/>
      <c r="P252" s="243"/>
      <c r="Q252" s="213"/>
      <c r="R252" s="230"/>
      <c r="S252" s="37" t="s">
        <v>311</v>
      </c>
      <c r="T252" s="87"/>
      <c r="U252" s="88"/>
      <c r="V252" s="88"/>
      <c r="W252" s="88"/>
      <c r="X252" s="88"/>
      <c r="Y252" s="88"/>
      <c r="Z252" s="38" t="str">
        <f t="shared" si="17"/>
        <v/>
      </c>
      <c r="AA252" s="92">
        <f t="shared" si="12"/>
        <v>0</v>
      </c>
      <c r="AB252" s="92">
        <f t="shared" si="16"/>
        <v>0</v>
      </c>
      <c r="AC252" s="333"/>
      <c r="AD252" s="289"/>
      <c r="AE252" s="289"/>
      <c r="AF252" s="292"/>
      <c r="AG252" s="292"/>
      <c r="AH252" s="238"/>
      <c r="AI252" s="238"/>
      <c r="AJ252" s="221"/>
      <c r="AK252" s="221"/>
      <c r="AL252" s="221"/>
      <c r="AM252" s="301"/>
      <c r="AN252" s="301"/>
      <c r="AO252" s="301"/>
      <c r="AP252" s="301"/>
      <c r="AQ252" s="305"/>
      <c r="AR252" s="247"/>
    </row>
    <row r="253" spans="1:44" s="86" customFormat="1" ht="17.100000000000001" customHeight="1">
      <c r="A253" s="322"/>
      <c r="B253" s="271"/>
      <c r="C253" s="325"/>
      <c r="D253" s="271"/>
      <c r="E253" s="274"/>
      <c r="F253" s="271"/>
      <c r="G253" s="277"/>
      <c r="H253" s="268"/>
      <c r="I253" s="279"/>
      <c r="J253" s="281"/>
      <c r="K253" s="213"/>
      <c r="L253" s="213"/>
      <c r="M253" s="281"/>
      <c r="N253" s="292"/>
      <c r="O253" s="292"/>
      <c r="P253" s="243"/>
      <c r="Q253" s="213"/>
      <c r="R253" s="230"/>
      <c r="S253" s="37" t="s">
        <v>312</v>
      </c>
      <c r="T253" s="87"/>
      <c r="U253" s="88"/>
      <c r="V253" s="88"/>
      <c r="W253" s="88"/>
      <c r="X253" s="88"/>
      <c r="Y253" s="88"/>
      <c r="Z253" s="38" t="str">
        <f t="shared" si="17"/>
        <v/>
      </c>
      <c r="AA253" s="92">
        <f t="shared" si="12"/>
        <v>0</v>
      </c>
      <c r="AB253" s="92">
        <f t="shared" si="16"/>
        <v>0</v>
      </c>
      <c r="AC253" s="333"/>
      <c r="AD253" s="289"/>
      <c r="AE253" s="289"/>
      <c r="AF253" s="292"/>
      <c r="AG253" s="292"/>
      <c r="AH253" s="238"/>
      <c r="AI253" s="238"/>
      <c r="AJ253" s="221"/>
      <c r="AK253" s="221"/>
      <c r="AL253" s="221"/>
      <c r="AM253" s="301"/>
      <c r="AN253" s="301"/>
      <c r="AO253" s="301"/>
      <c r="AP253" s="301"/>
      <c r="AQ253" s="305"/>
      <c r="AR253" s="247"/>
    </row>
    <row r="254" spans="1:44" s="86" customFormat="1" ht="17.100000000000001" customHeight="1">
      <c r="A254" s="322"/>
      <c r="B254" s="271"/>
      <c r="C254" s="325"/>
      <c r="D254" s="271"/>
      <c r="E254" s="274"/>
      <c r="F254" s="271"/>
      <c r="G254" s="277"/>
      <c r="H254" s="268"/>
      <c r="I254" s="279">
        <v>11.4</v>
      </c>
      <c r="J254" s="281"/>
      <c r="K254" s="213"/>
      <c r="L254" s="213"/>
      <c r="M254" s="281"/>
      <c r="N254" s="292"/>
      <c r="O254" s="292"/>
      <c r="P254" s="243"/>
      <c r="Q254" s="213"/>
      <c r="R254" s="287">
        <f>IF(Q254="SI",1,IF(Q254="NO",3,0))</f>
        <v>0</v>
      </c>
      <c r="S254" s="37" t="s">
        <v>313</v>
      </c>
      <c r="T254" s="87"/>
      <c r="U254" s="88"/>
      <c r="V254" s="88"/>
      <c r="W254" s="88"/>
      <c r="X254" s="88"/>
      <c r="Y254" s="88"/>
      <c r="Z254" s="38" t="str">
        <f t="shared" si="17"/>
        <v/>
      </c>
      <c r="AA254" s="92">
        <f t="shared" ref="AA254:AA288" si="18">IF(Z254="Suficiente",1,0)</f>
        <v>0</v>
      </c>
      <c r="AB254" s="92">
        <f t="shared" si="16"/>
        <v>0</v>
      </c>
      <c r="AC254" s="333"/>
      <c r="AD254" s="289"/>
      <c r="AE254" s="289"/>
      <c r="AF254" s="292"/>
      <c r="AG254" s="292"/>
      <c r="AH254" s="238"/>
      <c r="AI254" s="238"/>
      <c r="AJ254" s="221"/>
      <c r="AK254" s="221"/>
      <c r="AL254" s="221"/>
      <c r="AM254" s="301"/>
      <c r="AN254" s="301"/>
      <c r="AO254" s="301"/>
      <c r="AP254" s="301"/>
      <c r="AQ254" s="305"/>
      <c r="AR254" s="303"/>
    </row>
    <row r="255" spans="1:44" s="86" customFormat="1" ht="17.100000000000001" customHeight="1">
      <c r="A255" s="322"/>
      <c r="B255" s="271"/>
      <c r="C255" s="325"/>
      <c r="D255" s="271"/>
      <c r="E255" s="274"/>
      <c r="F255" s="271"/>
      <c r="G255" s="277"/>
      <c r="H255" s="268"/>
      <c r="I255" s="279"/>
      <c r="J255" s="281"/>
      <c r="K255" s="213"/>
      <c r="L255" s="213"/>
      <c r="M255" s="281"/>
      <c r="N255" s="292"/>
      <c r="O255" s="292"/>
      <c r="P255" s="243"/>
      <c r="Q255" s="213"/>
      <c r="R255" s="230"/>
      <c r="S255" s="37" t="s">
        <v>314</v>
      </c>
      <c r="T255" s="87"/>
      <c r="U255" s="88"/>
      <c r="V255" s="88"/>
      <c r="W255" s="88"/>
      <c r="X255" s="88"/>
      <c r="Y255" s="88"/>
      <c r="Z255" s="38" t="str">
        <f t="shared" si="17"/>
        <v/>
      </c>
      <c r="AA255" s="92">
        <f t="shared" si="18"/>
        <v>0</v>
      </c>
      <c r="AB255" s="92">
        <f t="shared" si="16"/>
        <v>0</v>
      </c>
      <c r="AC255" s="333"/>
      <c r="AD255" s="289"/>
      <c r="AE255" s="289"/>
      <c r="AF255" s="292"/>
      <c r="AG255" s="292"/>
      <c r="AH255" s="238"/>
      <c r="AI255" s="238"/>
      <c r="AJ255" s="221"/>
      <c r="AK255" s="221"/>
      <c r="AL255" s="221"/>
      <c r="AM255" s="301"/>
      <c r="AN255" s="301"/>
      <c r="AO255" s="301"/>
      <c r="AP255" s="301"/>
      <c r="AQ255" s="305"/>
      <c r="AR255" s="247"/>
    </row>
    <row r="256" spans="1:44" s="86" customFormat="1" ht="17.100000000000001" customHeight="1">
      <c r="A256" s="322"/>
      <c r="B256" s="271"/>
      <c r="C256" s="325"/>
      <c r="D256" s="271"/>
      <c r="E256" s="274"/>
      <c r="F256" s="271"/>
      <c r="G256" s="277"/>
      <c r="H256" s="268"/>
      <c r="I256" s="279"/>
      <c r="J256" s="281"/>
      <c r="K256" s="213"/>
      <c r="L256" s="213"/>
      <c r="M256" s="281"/>
      <c r="N256" s="292"/>
      <c r="O256" s="292"/>
      <c r="P256" s="243"/>
      <c r="Q256" s="213"/>
      <c r="R256" s="230"/>
      <c r="S256" s="37" t="s">
        <v>315</v>
      </c>
      <c r="T256" s="87"/>
      <c r="U256" s="88"/>
      <c r="V256" s="88"/>
      <c r="W256" s="88"/>
      <c r="X256" s="88"/>
      <c r="Y256" s="88"/>
      <c r="Z256" s="38" t="str">
        <f t="shared" si="17"/>
        <v/>
      </c>
      <c r="AA256" s="92">
        <f t="shared" si="18"/>
        <v>0</v>
      </c>
      <c r="AB256" s="92">
        <f t="shared" si="16"/>
        <v>0</v>
      </c>
      <c r="AC256" s="333"/>
      <c r="AD256" s="289"/>
      <c r="AE256" s="289"/>
      <c r="AF256" s="292"/>
      <c r="AG256" s="292"/>
      <c r="AH256" s="238"/>
      <c r="AI256" s="238"/>
      <c r="AJ256" s="221"/>
      <c r="AK256" s="221"/>
      <c r="AL256" s="221"/>
      <c r="AM256" s="301"/>
      <c r="AN256" s="301"/>
      <c r="AO256" s="301"/>
      <c r="AP256" s="301"/>
      <c r="AQ256" s="305"/>
      <c r="AR256" s="247"/>
    </row>
    <row r="257" spans="1:44" s="86" customFormat="1" ht="17.100000000000001" customHeight="1">
      <c r="A257" s="322"/>
      <c r="B257" s="271"/>
      <c r="C257" s="325"/>
      <c r="D257" s="271"/>
      <c r="E257" s="274"/>
      <c r="F257" s="271"/>
      <c r="G257" s="277"/>
      <c r="H257" s="268"/>
      <c r="I257" s="279"/>
      <c r="J257" s="281"/>
      <c r="K257" s="213"/>
      <c r="L257" s="213"/>
      <c r="M257" s="281"/>
      <c r="N257" s="292"/>
      <c r="O257" s="292"/>
      <c r="P257" s="243"/>
      <c r="Q257" s="213"/>
      <c r="R257" s="230"/>
      <c r="S257" s="37" t="s">
        <v>316</v>
      </c>
      <c r="T257" s="87"/>
      <c r="U257" s="88"/>
      <c r="V257" s="88"/>
      <c r="W257" s="88"/>
      <c r="X257" s="88"/>
      <c r="Y257" s="88"/>
      <c r="Z257" s="38" t="str">
        <f t="shared" si="17"/>
        <v/>
      </c>
      <c r="AA257" s="92">
        <f t="shared" si="18"/>
        <v>0</v>
      </c>
      <c r="AB257" s="92">
        <f t="shared" si="16"/>
        <v>0</v>
      </c>
      <c r="AC257" s="333"/>
      <c r="AD257" s="289"/>
      <c r="AE257" s="289"/>
      <c r="AF257" s="292"/>
      <c r="AG257" s="292"/>
      <c r="AH257" s="238"/>
      <c r="AI257" s="238"/>
      <c r="AJ257" s="221"/>
      <c r="AK257" s="221"/>
      <c r="AL257" s="221"/>
      <c r="AM257" s="301"/>
      <c r="AN257" s="301"/>
      <c r="AO257" s="301"/>
      <c r="AP257" s="301"/>
      <c r="AQ257" s="305"/>
      <c r="AR257" s="247"/>
    </row>
    <row r="258" spans="1:44" s="86" customFormat="1" ht="17.100000000000001" customHeight="1">
      <c r="A258" s="322"/>
      <c r="B258" s="271"/>
      <c r="C258" s="325"/>
      <c r="D258" s="271"/>
      <c r="E258" s="274"/>
      <c r="F258" s="271"/>
      <c r="G258" s="277"/>
      <c r="H258" s="268"/>
      <c r="I258" s="279"/>
      <c r="J258" s="281"/>
      <c r="K258" s="213"/>
      <c r="L258" s="213"/>
      <c r="M258" s="281"/>
      <c r="N258" s="292"/>
      <c r="O258" s="292"/>
      <c r="P258" s="243"/>
      <c r="Q258" s="213"/>
      <c r="R258" s="230"/>
      <c r="S258" s="37" t="s">
        <v>317</v>
      </c>
      <c r="T258" s="87"/>
      <c r="U258" s="88"/>
      <c r="V258" s="88"/>
      <c r="W258" s="88"/>
      <c r="X258" s="88"/>
      <c r="Y258" s="88"/>
      <c r="Z258" s="38" t="str">
        <f t="shared" si="17"/>
        <v/>
      </c>
      <c r="AA258" s="92">
        <f t="shared" si="18"/>
        <v>0</v>
      </c>
      <c r="AB258" s="92">
        <f t="shared" si="16"/>
        <v>0</v>
      </c>
      <c r="AC258" s="333"/>
      <c r="AD258" s="289"/>
      <c r="AE258" s="289"/>
      <c r="AF258" s="292"/>
      <c r="AG258" s="292"/>
      <c r="AH258" s="238"/>
      <c r="AI258" s="238"/>
      <c r="AJ258" s="221"/>
      <c r="AK258" s="221"/>
      <c r="AL258" s="221"/>
      <c r="AM258" s="301"/>
      <c r="AN258" s="301"/>
      <c r="AO258" s="301"/>
      <c r="AP258" s="301"/>
      <c r="AQ258" s="305"/>
      <c r="AR258" s="247"/>
    </row>
    <row r="259" spans="1:44" s="86" customFormat="1" ht="17.100000000000001" customHeight="1">
      <c r="A259" s="322"/>
      <c r="B259" s="271"/>
      <c r="C259" s="325"/>
      <c r="D259" s="271"/>
      <c r="E259" s="274"/>
      <c r="F259" s="271"/>
      <c r="G259" s="277"/>
      <c r="H259" s="268"/>
      <c r="I259" s="279">
        <v>11.5</v>
      </c>
      <c r="J259" s="281"/>
      <c r="K259" s="213"/>
      <c r="L259" s="213"/>
      <c r="M259" s="281"/>
      <c r="N259" s="292"/>
      <c r="O259" s="292"/>
      <c r="P259" s="243"/>
      <c r="Q259" s="213"/>
      <c r="R259" s="287">
        <f>IF(Q259="SI",1,IF(Q259="NO",3,0))</f>
        <v>0</v>
      </c>
      <c r="S259" s="37" t="s">
        <v>318</v>
      </c>
      <c r="T259" s="87"/>
      <c r="U259" s="88"/>
      <c r="V259" s="88"/>
      <c r="W259" s="88"/>
      <c r="X259" s="88"/>
      <c r="Y259" s="88"/>
      <c r="Z259" s="38" t="str">
        <f t="shared" si="17"/>
        <v/>
      </c>
      <c r="AA259" s="92">
        <f t="shared" si="18"/>
        <v>0</v>
      </c>
      <c r="AB259" s="92">
        <f t="shared" si="16"/>
        <v>0</v>
      </c>
      <c r="AC259" s="333"/>
      <c r="AD259" s="289"/>
      <c r="AE259" s="289"/>
      <c r="AF259" s="292"/>
      <c r="AG259" s="292"/>
      <c r="AH259" s="238"/>
      <c r="AI259" s="238"/>
      <c r="AJ259" s="221"/>
      <c r="AK259" s="221"/>
      <c r="AL259" s="221"/>
      <c r="AM259" s="301"/>
      <c r="AN259" s="301"/>
      <c r="AO259" s="301"/>
      <c r="AP259" s="301"/>
      <c r="AQ259" s="305"/>
      <c r="AR259" s="303"/>
    </row>
    <row r="260" spans="1:44" s="86" customFormat="1" ht="17.100000000000001" customHeight="1">
      <c r="A260" s="322"/>
      <c r="B260" s="271"/>
      <c r="C260" s="325"/>
      <c r="D260" s="271"/>
      <c r="E260" s="274"/>
      <c r="F260" s="271"/>
      <c r="G260" s="277"/>
      <c r="H260" s="268"/>
      <c r="I260" s="279"/>
      <c r="J260" s="281"/>
      <c r="K260" s="213"/>
      <c r="L260" s="213"/>
      <c r="M260" s="281"/>
      <c r="N260" s="292"/>
      <c r="O260" s="292"/>
      <c r="P260" s="243"/>
      <c r="Q260" s="213"/>
      <c r="R260" s="230"/>
      <c r="S260" s="37" t="s">
        <v>319</v>
      </c>
      <c r="T260" s="87"/>
      <c r="U260" s="88"/>
      <c r="V260" s="88"/>
      <c r="W260" s="88"/>
      <c r="X260" s="88"/>
      <c r="Y260" s="88"/>
      <c r="Z260" s="38" t="str">
        <f t="shared" si="17"/>
        <v/>
      </c>
      <c r="AA260" s="92">
        <f t="shared" si="18"/>
        <v>0</v>
      </c>
      <c r="AB260" s="92">
        <f t="shared" si="16"/>
        <v>0</v>
      </c>
      <c r="AC260" s="333"/>
      <c r="AD260" s="289"/>
      <c r="AE260" s="289"/>
      <c r="AF260" s="292"/>
      <c r="AG260" s="292"/>
      <c r="AH260" s="238"/>
      <c r="AI260" s="238"/>
      <c r="AJ260" s="221"/>
      <c r="AK260" s="221"/>
      <c r="AL260" s="221"/>
      <c r="AM260" s="301"/>
      <c r="AN260" s="301"/>
      <c r="AO260" s="301"/>
      <c r="AP260" s="301"/>
      <c r="AQ260" s="305"/>
      <c r="AR260" s="247"/>
    </row>
    <row r="261" spans="1:44" s="86" customFormat="1" ht="17.100000000000001" customHeight="1">
      <c r="A261" s="322"/>
      <c r="B261" s="271"/>
      <c r="C261" s="325"/>
      <c r="D261" s="271"/>
      <c r="E261" s="274"/>
      <c r="F261" s="271"/>
      <c r="G261" s="277"/>
      <c r="H261" s="268"/>
      <c r="I261" s="279"/>
      <c r="J261" s="281"/>
      <c r="K261" s="213"/>
      <c r="L261" s="213"/>
      <c r="M261" s="281"/>
      <c r="N261" s="292"/>
      <c r="O261" s="292"/>
      <c r="P261" s="243"/>
      <c r="Q261" s="213"/>
      <c r="R261" s="230"/>
      <c r="S261" s="37" t="s">
        <v>320</v>
      </c>
      <c r="T261" s="87"/>
      <c r="U261" s="88"/>
      <c r="V261" s="88"/>
      <c r="W261" s="88"/>
      <c r="X261" s="88"/>
      <c r="Y261" s="88"/>
      <c r="Z261" s="38" t="str">
        <f t="shared" si="17"/>
        <v/>
      </c>
      <c r="AA261" s="92">
        <f t="shared" si="18"/>
        <v>0</v>
      </c>
      <c r="AB261" s="92">
        <f t="shared" si="16"/>
        <v>0</v>
      </c>
      <c r="AC261" s="333"/>
      <c r="AD261" s="289"/>
      <c r="AE261" s="289"/>
      <c r="AF261" s="292"/>
      <c r="AG261" s="292"/>
      <c r="AH261" s="238"/>
      <c r="AI261" s="238"/>
      <c r="AJ261" s="221"/>
      <c r="AK261" s="221"/>
      <c r="AL261" s="221"/>
      <c r="AM261" s="301"/>
      <c r="AN261" s="301"/>
      <c r="AO261" s="301"/>
      <c r="AP261" s="301"/>
      <c r="AQ261" s="305"/>
      <c r="AR261" s="247"/>
    </row>
    <row r="262" spans="1:44" s="86" customFormat="1" ht="17.100000000000001" customHeight="1">
      <c r="A262" s="322"/>
      <c r="B262" s="271"/>
      <c r="C262" s="325"/>
      <c r="D262" s="271"/>
      <c r="E262" s="274"/>
      <c r="F262" s="271"/>
      <c r="G262" s="277"/>
      <c r="H262" s="268"/>
      <c r="I262" s="279"/>
      <c r="J262" s="281"/>
      <c r="K262" s="213"/>
      <c r="L262" s="213"/>
      <c r="M262" s="281"/>
      <c r="N262" s="292"/>
      <c r="O262" s="292"/>
      <c r="P262" s="243"/>
      <c r="Q262" s="213"/>
      <c r="R262" s="230"/>
      <c r="S262" s="37" t="s">
        <v>321</v>
      </c>
      <c r="T262" s="87"/>
      <c r="U262" s="88"/>
      <c r="V262" s="88"/>
      <c r="W262" s="88"/>
      <c r="X262" s="88"/>
      <c r="Y262" s="88"/>
      <c r="Z262" s="38" t="str">
        <f t="shared" si="17"/>
        <v/>
      </c>
      <c r="AA262" s="92">
        <f t="shared" si="18"/>
        <v>0</v>
      </c>
      <c r="AB262" s="92">
        <f t="shared" si="16"/>
        <v>0</v>
      </c>
      <c r="AC262" s="333"/>
      <c r="AD262" s="289"/>
      <c r="AE262" s="289"/>
      <c r="AF262" s="292"/>
      <c r="AG262" s="292"/>
      <c r="AH262" s="238"/>
      <c r="AI262" s="238"/>
      <c r="AJ262" s="221"/>
      <c r="AK262" s="221"/>
      <c r="AL262" s="221"/>
      <c r="AM262" s="301"/>
      <c r="AN262" s="301"/>
      <c r="AO262" s="301"/>
      <c r="AP262" s="301"/>
      <c r="AQ262" s="305"/>
      <c r="AR262" s="247"/>
    </row>
    <row r="263" spans="1:44" s="86" customFormat="1" ht="17.100000000000001" customHeight="1">
      <c r="A263" s="323"/>
      <c r="B263" s="272"/>
      <c r="C263" s="326"/>
      <c r="D263" s="272"/>
      <c r="E263" s="275"/>
      <c r="F263" s="272"/>
      <c r="G263" s="278"/>
      <c r="H263" s="269"/>
      <c r="I263" s="280"/>
      <c r="J263" s="282"/>
      <c r="K263" s="233"/>
      <c r="L263" s="233"/>
      <c r="M263" s="282"/>
      <c r="N263" s="293"/>
      <c r="O263" s="293"/>
      <c r="P263" s="285"/>
      <c r="Q263" s="233"/>
      <c r="R263" s="232"/>
      <c r="S263" s="39" t="s">
        <v>322</v>
      </c>
      <c r="T263" s="89"/>
      <c r="U263" s="90"/>
      <c r="V263" s="90"/>
      <c r="W263" s="90"/>
      <c r="X263" s="90"/>
      <c r="Y263" s="90"/>
      <c r="Z263" s="40" t="str">
        <f t="shared" si="17"/>
        <v/>
      </c>
      <c r="AA263" s="93">
        <f t="shared" si="18"/>
        <v>0</v>
      </c>
      <c r="AB263" s="93">
        <f t="shared" si="16"/>
        <v>0</v>
      </c>
      <c r="AC263" s="334"/>
      <c r="AD263" s="290"/>
      <c r="AE263" s="290"/>
      <c r="AF263" s="293"/>
      <c r="AG263" s="293"/>
      <c r="AH263" s="239"/>
      <c r="AI263" s="239"/>
      <c r="AJ263" s="222"/>
      <c r="AK263" s="222"/>
      <c r="AL263" s="222"/>
      <c r="AM263" s="309"/>
      <c r="AN263" s="309"/>
      <c r="AO263" s="309"/>
      <c r="AP263" s="309"/>
      <c r="AQ263" s="327"/>
      <c r="AR263" s="248"/>
    </row>
    <row r="264" spans="1:44" s="86" customFormat="1" ht="17.100000000000001" customHeight="1">
      <c r="A264" s="315" t="str">
        <f>IF(E264&lt;&gt;"",'Información General'!$D$14&amp;"_"&amp;+$A$1+12,"")</f>
        <v/>
      </c>
      <c r="B264" s="258"/>
      <c r="C264" s="318"/>
      <c r="D264" s="258"/>
      <c r="E264" s="261"/>
      <c r="F264" s="258"/>
      <c r="G264" s="264"/>
      <c r="H264" s="267"/>
      <c r="I264" s="283">
        <v>12.1</v>
      </c>
      <c r="J264" s="267"/>
      <c r="K264" s="212"/>
      <c r="L264" s="212"/>
      <c r="M264" s="267"/>
      <c r="N264" s="214"/>
      <c r="O264" s="214"/>
      <c r="P264" s="223" t="str">
        <f>IF(AND(N264&lt;&gt;"",O264&lt;&gt;""),IF(AND(N264&gt;5,O264&gt;5),"I",IF(AND(N264&lt;=5,O264&gt;5),"II",IF(AND(N264&gt;5,O264&lt;=5),"IV",IF(AND(N264&lt;=5,O264&lt;=5),"III")))),"")</f>
        <v/>
      </c>
      <c r="Q264" s="212"/>
      <c r="R264" s="229">
        <f>IF(Q264="SI",1,IF(Q264="NO",3,0))</f>
        <v>0</v>
      </c>
      <c r="S264" s="35" t="s">
        <v>323</v>
      </c>
      <c r="T264" s="84"/>
      <c r="U264" s="85"/>
      <c r="V264" s="85"/>
      <c r="W264" s="85"/>
      <c r="X264" s="85"/>
      <c r="Y264" s="85"/>
      <c r="Z264" s="36" t="str">
        <f t="shared" si="17"/>
        <v/>
      </c>
      <c r="AA264" s="91">
        <f>IF(Z264="Suficiente",1,0)</f>
        <v>0</v>
      </c>
      <c r="AB264" s="91">
        <f>IF(Z264="Deficiente",1,0)</f>
        <v>0</v>
      </c>
      <c r="AC264" s="226" t="str">
        <f>IF(SUM(R264:R288)&gt;=1,IF((SUM(R264:R288)/COUNTA(Q264:Q288))=1,IF(SUM(AA264:AA288)&gt;=1,IF(SUM(AA264:AA288)/(SUM(AA264:AA288)+SUM(AB264:AB288))=100%,"SI","NO"),"NO"),"NO"),"")</f>
        <v/>
      </c>
      <c r="AD264" s="328" t="str">
        <f>IF($N264=1,"b","")</f>
        <v/>
      </c>
      <c r="AE264" s="328" t="str">
        <f>IF($O264=1,"b","")</f>
        <v/>
      </c>
      <c r="AF264" s="214"/>
      <c r="AG264" s="214"/>
      <c r="AH264" s="240">
        <f>IF(OR($AD264="b",$AE264="b"),2,0)</f>
        <v>0</v>
      </c>
      <c r="AI264" s="240">
        <f>IF(AND($N264=1,$AF264=1,$O264=1,$AG264=1),1,0)</f>
        <v>0</v>
      </c>
      <c r="AJ264" s="217">
        <f>IF(AF264&lt;&gt;"",IF(AI264=1,1,IF(OR($AF264&gt;$N264,AND($AC264="SI",$AF264=$N264),AND($AC264="NO",$AF264&lt;&gt;$N264)),0,1)),0)</f>
        <v>0</v>
      </c>
      <c r="AK264" s="217">
        <f>IF(AG264&lt;&gt;"",IF(AI264=1,1,IF(OR(AG264&gt;O264,AND(AC264="SI",AG264=O264),AND(AC264="NO",AG264&lt;&gt;O264)),0,1)),0)</f>
        <v>0</v>
      </c>
      <c r="AL264" s="217">
        <f>IF(AC264&lt;&gt;"",(+AI264+AJ264+AK264),0)</f>
        <v>0</v>
      </c>
      <c r="AM264" s="335" t="str">
        <f>IF($AL264&gt;=2,IF(AND($AF264="",$AG264=""),"",IF(AND($AF264&gt;5,$AG264&gt;5),"I","")),"")</f>
        <v/>
      </c>
      <c r="AN264" s="335" t="str">
        <f>IF($AL264&gt;=2,IF(AND($AF264="",$AG264=""),"",IF(AND($AF264&lt;6,$AG264&gt;5),"II","")),"")</f>
        <v/>
      </c>
      <c r="AO264" s="335" t="str">
        <f>IF($AL264&gt;=2,IF(AND($AF264="",$AG264=""),"",IF(AND($AF264&lt;6,$AG264&lt;6),"III","")),"")</f>
        <v/>
      </c>
      <c r="AP264" s="335" t="str">
        <f>IF($AL264&gt;=2,IF(AND($AF264="",$AG264=""),"",IF(AND($AF264&gt;5,$AG264&lt;6),"IV","")),"")</f>
        <v/>
      </c>
      <c r="AQ264" s="329"/>
      <c r="AR264" s="338"/>
    </row>
    <row r="265" spans="1:44" s="86" customFormat="1" ht="17.100000000000001" customHeight="1">
      <c r="A265" s="316"/>
      <c r="B265" s="259"/>
      <c r="C265" s="319"/>
      <c r="D265" s="259"/>
      <c r="E265" s="262"/>
      <c r="F265" s="259"/>
      <c r="G265" s="265"/>
      <c r="H265" s="268"/>
      <c r="I265" s="284"/>
      <c r="J265" s="268"/>
      <c r="K265" s="210"/>
      <c r="L265" s="210"/>
      <c r="M265" s="268"/>
      <c r="N265" s="215"/>
      <c r="O265" s="215"/>
      <c r="P265" s="224"/>
      <c r="Q265" s="210"/>
      <c r="R265" s="230"/>
      <c r="S265" s="37" t="s">
        <v>324</v>
      </c>
      <c r="T265" s="87"/>
      <c r="U265" s="88"/>
      <c r="V265" s="88"/>
      <c r="W265" s="88"/>
      <c r="X265" s="88"/>
      <c r="Y265" s="88"/>
      <c r="Z265" s="38" t="str">
        <f t="shared" si="17"/>
        <v/>
      </c>
      <c r="AA265" s="92">
        <f t="shared" si="18"/>
        <v>0</v>
      </c>
      <c r="AB265" s="92">
        <f t="shared" ref="AB265:AB288" si="19">IF(Z265="Deficiente",1,0)</f>
        <v>0</v>
      </c>
      <c r="AC265" s="227"/>
      <c r="AD265" s="289"/>
      <c r="AE265" s="289"/>
      <c r="AF265" s="215"/>
      <c r="AG265" s="215"/>
      <c r="AH265" s="238"/>
      <c r="AI265" s="238"/>
      <c r="AJ265" s="218"/>
      <c r="AK265" s="218"/>
      <c r="AL265" s="218"/>
      <c r="AM265" s="301"/>
      <c r="AN265" s="301"/>
      <c r="AO265" s="301"/>
      <c r="AP265" s="301"/>
      <c r="AQ265" s="330"/>
      <c r="AR265" s="247"/>
    </row>
    <row r="266" spans="1:44" s="86" customFormat="1" ht="17.100000000000001" customHeight="1">
      <c r="A266" s="316"/>
      <c r="B266" s="259"/>
      <c r="C266" s="319"/>
      <c r="D266" s="259"/>
      <c r="E266" s="262"/>
      <c r="F266" s="259"/>
      <c r="G266" s="265"/>
      <c r="H266" s="268"/>
      <c r="I266" s="284"/>
      <c r="J266" s="268"/>
      <c r="K266" s="210"/>
      <c r="L266" s="210"/>
      <c r="M266" s="268"/>
      <c r="N266" s="215"/>
      <c r="O266" s="215"/>
      <c r="P266" s="224"/>
      <c r="Q266" s="210"/>
      <c r="R266" s="230"/>
      <c r="S266" s="37" t="s">
        <v>325</v>
      </c>
      <c r="T266" s="87"/>
      <c r="U266" s="88"/>
      <c r="V266" s="88"/>
      <c r="W266" s="88"/>
      <c r="X266" s="88"/>
      <c r="Y266" s="88"/>
      <c r="Z266" s="38" t="str">
        <f t="shared" si="17"/>
        <v/>
      </c>
      <c r="AA266" s="92">
        <f t="shared" si="18"/>
        <v>0</v>
      </c>
      <c r="AB266" s="92">
        <f t="shared" si="19"/>
        <v>0</v>
      </c>
      <c r="AC266" s="227"/>
      <c r="AD266" s="289"/>
      <c r="AE266" s="289"/>
      <c r="AF266" s="215"/>
      <c r="AG266" s="215"/>
      <c r="AH266" s="238"/>
      <c r="AI266" s="238"/>
      <c r="AJ266" s="218"/>
      <c r="AK266" s="218"/>
      <c r="AL266" s="218"/>
      <c r="AM266" s="301"/>
      <c r="AN266" s="301"/>
      <c r="AO266" s="301"/>
      <c r="AP266" s="301"/>
      <c r="AQ266" s="330"/>
      <c r="AR266" s="247"/>
    </row>
    <row r="267" spans="1:44" s="86" customFormat="1" ht="17.100000000000001" customHeight="1">
      <c r="A267" s="316"/>
      <c r="B267" s="259"/>
      <c r="C267" s="319"/>
      <c r="D267" s="259"/>
      <c r="E267" s="262"/>
      <c r="F267" s="259"/>
      <c r="G267" s="265"/>
      <c r="H267" s="268"/>
      <c r="I267" s="284"/>
      <c r="J267" s="268"/>
      <c r="K267" s="210"/>
      <c r="L267" s="210"/>
      <c r="M267" s="268"/>
      <c r="N267" s="215"/>
      <c r="O267" s="215"/>
      <c r="P267" s="224"/>
      <c r="Q267" s="210"/>
      <c r="R267" s="230"/>
      <c r="S267" s="37" t="s">
        <v>326</v>
      </c>
      <c r="T267" s="87"/>
      <c r="U267" s="88"/>
      <c r="V267" s="88"/>
      <c r="W267" s="88"/>
      <c r="X267" s="88"/>
      <c r="Y267" s="88"/>
      <c r="Z267" s="38" t="str">
        <f t="shared" si="17"/>
        <v/>
      </c>
      <c r="AA267" s="92">
        <f t="shared" si="18"/>
        <v>0</v>
      </c>
      <c r="AB267" s="92">
        <f t="shared" si="19"/>
        <v>0</v>
      </c>
      <c r="AC267" s="227"/>
      <c r="AD267" s="289"/>
      <c r="AE267" s="289"/>
      <c r="AF267" s="215"/>
      <c r="AG267" s="215"/>
      <c r="AH267" s="238"/>
      <c r="AI267" s="238"/>
      <c r="AJ267" s="218"/>
      <c r="AK267" s="218"/>
      <c r="AL267" s="218"/>
      <c r="AM267" s="301"/>
      <c r="AN267" s="301"/>
      <c r="AO267" s="301"/>
      <c r="AP267" s="301"/>
      <c r="AQ267" s="330"/>
      <c r="AR267" s="247"/>
    </row>
    <row r="268" spans="1:44" s="86" customFormat="1" ht="17.100000000000001" customHeight="1">
      <c r="A268" s="316"/>
      <c r="B268" s="259"/>
      <c r="C268" s="319"/>
      <c r="D268" s="259"/>
      <c r="E268" s="262"/>
      <c r="F268" s="259"/>
      <c r="G268" s="265"/>
      <c r="H268" s="268"/>
      <c r="I268" s="284"/>
      <c r="J268" s="268"/>
      <c r="K268" s="210"/>
      <c r="L268" s="210"/>
      <c r="M268" s="268"/>
      <c r="N268" s="215"/>
      <c r="O268" s="215"/>
      <c r="P268" s="224"/>
      <c r="Q268" s="210"/>
      <c r="R268" s="230"/>
      <c r="S268" s="37" t="s">
        <v>327</v>
      </c>
      <c r="T268" s="87"/>
      <c r="U268" s="88"/>
      <c r="V268" s="88"/>
      <c r="W268" s="88"/>
      <c r="X268" s="88"/>
      <c r="Y268" s="88"/>
      <c r="Z268" s="38" t="str">
        <f t="shared" si="17"/>
        <v/>
      </c>
      <c r="AA268" s="92">
        <f t="shared" si="18"/>
        <v>0</v>
      </c>
      <c r="AB268" s="92">
        <f t="shared" si="19"/>
        <v>0</v>
      </c>
      <c r="AC268" s="227"/>
      <c r="AD268" s="289"/>
      <c r="AE268" s="289"/>
      <c r="AF268" s="215"/>
      <c r="AG268" s="215"/>
      <c r="AH268" s="238"/>
      <c r="AI268" s="238"/>
      <c r="AJ268" s="218"/>
      <c r="AK268" s="218"/>
      <c r="AL268" s="218"/>
      <c r="AM268" s="301"/>
      <c r="AN268" s="301"/>
      <c r="AO268" s="301"/>
      <c r="AP268" s="301"/>
      <c r="AQ268" s="330"/>
      <c r="AR268" s="247"/>
    </row>
    <row r="269" spans="1:44" s="86" customFormat="1" ht="17.100000000000001" customHeight="1">
      <c r="A269" s="316"/>
      <c r="B269" s="259"/>
      <c r="C269" s="319"/>
      <c r="D269" s="259"/>
      <c r="E269" s="262"/>
      <c r="F269" s="259"/>
      <c r="G269" s="265"/>
      <c r="H269" s="268"/>
      <c r="I269" s="284">
        <v>12.2</v>
      </c>
      <c r="J269" s="268"/>
      <c r="K269" s="210"/>
      <c r="L269" s="210"/>
      <c r="M269" s="268"/>
      <c r="N269" s="215"/>
      <c r="O269" s="215"/>
      <c r="P269" s="224"/>
      <c r="Q269" s="210"/>
      <c r="R269" s="231">
        <f>IF(Q269="SI",1,IF(Q269="NO",3,0))</f>
        <v>0</v>
      </c>
      <c r="S269" s="37" t="s">
        <v>328</v>
      </c>
      <c r="T269" s="87"/>
      <c r="U269" s="88"/>
      <c r="V269" s="88"/>
      <c r="W269" s="88"/>
      <c r="X269" s="88"/>
      <c r="Y269" s="88"/>
      <c r="Z269" s="38" t="str">
        <f t="shared" si="17"/>
        <v/>
      </c>
      <c r="AA269" s="92">
        <f t="shared" si="18"/>
        <v>0</v>
      </c>
      <c r="AB269" s="92">
        <f t="shared" si="19"/>
        <v>0</v>
      </c>
      <c r="AC269" s="227"/>
      <c r="AD269" s="289"/>
      <c r="AE269" s="289"/>
      <c r="AF269" s="215"/>
      <c r="AG269" s="215"/>
      <c r="AH269" s="238"/>
      <c r="AI269" s="238"/>
      <c r="AJ269" s="218"/>
      <c r="AK269" s="218"/>
      <c r="AL269" s="218"/>
      <c r="AM269" s="301"/>
      <c r="AN269" s="301"/>
      <c r="AO269" s="301"/>
      <c r="AP269" s="301"/>
      <c r="AQ269" s="330"/>
      <c r="AR269" s="246"/>
    </row>
    <row r="270" spans="1:44" s="86" customFormat="1" ht="17.100000000000001" customHeight="1">
      <c r="A270" s="316"/>
      <c r="B270" s="259"/>
      <c r="C270" s="319"/>
      <c r="D270" s="259"/>
      <c r="E270" s="262"/>
      <c r="F270" s="259"/>
      <c r="G270" s="265"/>
      <c r="H270" s="268"/>
      <c r="I270" s="284"/>
      <c r="J270" s="268"/>
      <c r="K270" s="210"/>
      <c r="L270" s="210"/>
      <c r="M270" s="268"/>
      <c r="N270" s="215"/>
      <c r="O270" s="215"/>
      <c r="P270" s="224"/>
      <c r="Q270" s="210"/>
      <c r="R270" s="230"/>
      <c r="S270" s="37" t="s">
        <v>329</v>
      </c>
      <c r="T270" s="87"/>
      <c r="U270" s="88"/>
      <c r="V270" s="88"/>
      <c r="W270" s="88"/>
      <c r="X270" s="88"/>
      <c r="Y270" s="88"/>
      <c r="Z270" s="38" t="str">
        <f t="shared" si="17"/>
        <v/>
      </c>
      <c r="AA270" s="92">
        <f t="shared" si="18"/>
        <v>0</v>
      </c>
      <c r="AB270" s="92">
        <f t="shared" si="19"/>
        <v>0</v>
      </c>
      <c r="AC270" s="227"/>
      <c r="AD270" s="289"/>
      <c r="AE270" s="289"/>
      <c r="AF270" s="215"/>
      <c r="AG270" s="215"/>
      <c r="AH270" s="238"/>
      <c r="AI270" s="238"/>
      <c r="AJ270" s="218"/>
      <c r="AK270" s="218"/>
      <c r="AL270" s="218"/>
      <c r="AM270" s="301"/>
      <c r="AN270" s="301"/>
      <c r="AO270" s="301"/>
      <c r="AP270" s="301"/>
      <c r="AQ270" s="330"/>
      <c r="AR270" s="247"/>
    </row>
    <row r="271" spans="1:44" s="86" customFormat="1" ht="17.100000000000001" customHeight="1">
      <c r="A271" s="316"/>
      <c r="B271" s="259"/>
      <c r="C271" s="319"/>
      <c r="D271" s="259"/>
      <c r="E271" s="262"/>
      <c r="F271" s="259"/>
      <c r="G271" s="265"/>
      <c r="H271" s="268"/>
      <c r="I271" s="284"/>
      <c r="J271" s="268"/>
      <c r="K271" s="210"/>
      <c r="L271" s="210"/>
      <c r="M271" s="268"/>
      <c r="N271" s="215"/>
      <c r="O271" s="215"/>
      <c r="P271" s="224"/>
      <c r="Q271" s="210"/>
      <c r="R271" s="230"/>
      <c r="S271" s="37" t="s">
        <v>330</v>
      </c>
      <c r="T271" s="87"/>
      <c r="U271" s="88"/>
      <c r="V271" s="88"/>
      <c r="W271" s="88"/>
      <c r="X271" s="88"/>
      <c r="Y271" s="88"/>
      <c r="Z271" s="38" t="str">
        <f t="shared" si="17"/>
        <v/>
      </c>
      <c r="AA271" s="92">
        <f t="shared" si="18"/>
        <v>0</v>
      </c>
      <c r="AB271" s="92">
        <f t="shared" si="19"/>
        <v>0</v>
      </c>
      <c r="AC271" s="227"/>
      <c r="AD271" s="289"/>
      <c r="AE271" s="289"/>
      <c r="AF271" s="215"/>
      <c r="AG271" s="215"/>
      <c r="AH271" s="238"/>
      <c r="AI271" s="238"/>
      <c r="AJ271" s="218"/>
      <c r="AK271" s="218"/>
      <c r="AL271" s="218"/>
      <c r="AM271" s="301"/>
      <c r="AN271" s="301"/>
      <c r="AO271" s="301"/>
      <c r="AP271" s="301"/>
      <c r="AQ271" s="330"/>
      <c r="AR271" s="247"/>
    </row>
    <row r="272" spans="1:44" s="86" customFormat="1" ht="17.100000000000001" customHeight="1">
      <c r="A272" s="316"/>
      <c r="B272" s="259"/>
      <c r="C272" s="319"/>
      <c r="D272" s="259"/>
      <c r="E272" s="262"/>
      <c r="F272" s="259"/>
      <c r="G272" s="265"/>
      <c r="H272" s="268"/>
      <c r="I272" s="284"/>
      <c r="J272" s="268"/>
      <c r="K272" s="210"/>
      <c r="L272" s="210"/>
      <c r="M272" s="268"/>
      <c r="N272" s="215"/>
      <c r="O272" s="215"/>
      <c r="P272" s="224"/>
      <c r="Q272" s="210"/>
      <c r="R272" s="230"/>
      <c r="S272" s="37" t="s">
        <v>331</v>
      </c>
      <c r="T272" s="87"/>
      <c r="U272" s="88"/>
      <c r="V272" s="88"/>
      <c r="W272" s="88"/>
      <c r="X272" s="88"/>
      <c r="Y272" s="88"/>
      <c r="Z272" s="38" t="str">
        <f t="shared" si="17"/>
        <v/>
      </c>
      <c r="AA272" s="92">
        <f t="shared" si="18"/>
        <v>0</v>
      </c>
      <c r="AB272" s="92">
        <f t="shared" si="19"/>
        <v>0</v>
      </c>
      <c r="AC272" s="227"/>
      <c r="AD272" s="289"/>
      <c r="AE272" s="289"/>
      <c r="AF272" s="215"/>
      <c r="AG272" s="215"/>
      <c r="AH272" s="238"/>
      <c r="AI272" s="238"/>
      <c r="AJ272" s="218"/>
      <c r="AK272" s="218"/>
      <c r="AL272" s="218"/>
      <c r="AM272" s="301"/>
      <c r="AN272" s="301"/>
      <c r="AO272" s="301"/>
      <c r="AP272" s="301"/>
      <c r="AQ272" s="330"/>
      <c r="AR272" s="247"/>
    </row>
    <row r="273" spans="1:44" s="86" customFormat="1" ht="17.100000000000001" customHeight="1">
      <c r="A273" s="316"/>
      <c r="B273" s="259"/>
      <c r="C273" s="319"/>
      <c r="D273" s="259"/>
      <c r="E273" s="262"/>
      <c r="F273" s="259"/>
      <c r="G273" s="265"/>
      <c r="H273" s="268"/>
      <c r="I273" s="284"/>
      <c r="J273" s="268"/>
      <c r="K273" s="210"/>
      <c r="L273" s="210"/>
      <c r="M273" s="268"/>
      <c r="N273" s="215"/>
      <c r="O273" s="215"/>
      <c r="P273" s="224"/>
      <c r="Q273" s="210"/>
      <c r="R273" s="230"/>
      <c r="S273" s="37" t="s">
        <v>332</v>
      </c>
      <c r="T273" s="87"/>
      <c r="U273" s="88"/>
      <c r="V273" s="88"/>
      <c r="W273" s="88"/>
      <c r="X273" s="88"/>
      <c r="Y273" s="88"/>
      <c r="Z273" s="38" t="str">
        <f t="shared" si="17"/>
        <v/>
      </c>
      <c r="AA273" s="92">
        <f t="shared" si="18"/>
        <v>0</v>
      </c>
      <c r="AB273" s="92">
        <f t="shared" si="19"/>
        <v>0</v>
      </c>
      <c r="AC273" s="227"/>
      <c r="AD273" s="289"/>
      <c r="AE273" s="289"/>
      <c r="AF273" s="215"/>
      <c r="AG273" s="215"/>
      <c r="AH273" s="238"/>
      <c r="AI273" s="238"/>
      <c r="AJ273" s="218"/>
      <c r="AK273" s="218"/>
      <c r="AL273" s="218"/>
      <c r="AM273" s="301"/>
      <c r="AN273" s="301"/>
      <c r="AO273" s="301"/>
      <c r="AP273" s="301"/>
      <c r="AQ273" s="330"/>
      <c r="AR273" s="247"/>
    </row>
    <row r="274" spans="1:44" s="86" customFormat="1" ht="17.100000000000001" customHeight="1">
      <c r="A274" s="316"/>
      <c r="B274" s="259"/>
      <c r="C274" s="319"/>
      <c r="D274" s="259"/>
      <c r="E274" s="262"/>
      <c r="F274" s="259"/>
      <c r="G274" s="265"/>
      <c r="H274" s="268"/>
      <c r="I274" s="284">
        <v>12.3</v>
      </c>
      <c r="J274" s="268"/>
      <c r="K274" s="210"/>
      <c r="L274" s="210"/>
      <c r="M274" s="268"/>
      <c r="N274" s="215"/>
      <c r="O274" s="215"/>
      <c r="P274" s="224"/>
      <c r="Q274" s="210"/>
      <c r="R274" s="231">
        <f>IF(Q274="SI",1,IF(Q274="NO",3,0))</f>
        <v>0</v>
      </c>
      <c r="S274" s="37" t="s">
        <v>333</v>
      </c>
      <c r="T274" s="87"/>
      <c r="U274" s="88"/>
      <c r="V274" s="88"/>
      <c r="W274" s="88"/>
      <c r="X274" s="88"/>
      <c r="Y274" s="88"/>
      <c r="Z274" s="38" t="str">
        <f t="shared" si="17"/>
        <v/>
      </c>
      <c r="AA274" s="92">
        <f t="shared" si="18"/>
        <v>0</v>
      </c>
      <c r="AB274" s="92">
        <f t="shared" si="19"/>
        <v>0</v>
      </c>
      <c r="AC274" s="227"/>
      <c r="AD274" s="289"/>
      <c r="AE274" s="289"/>
      <c r="AF274" s="215"/>
      <c r="AG274" s="215"/>
      <c r="AH274" s="238"/>
      <c r="AI274" s="238"/>
      <c r="AJ274" s="218"/>
      <c r="AK274" s="218"/>
      <c r="AL274" s="218"/>
      <c r="AM274" s="301"/>
      <c r="AN274" s="301"/>
      <c r="AO274" s="301"/>
      <c r="AP274" s="301"/>
      <c r="AQ274" s="330"/>
      <c r="AR274" s="246"/>
    </row>
    <row r="275" spans="1:44" s="86" customFormat="1" ht="17.100000000000001" customHeight="1">
      <c r="A275" s="316"/>
      <c r="B275" s="259"/>
      <c r="C275" s="319"/>
      <c r="D275" s="259"/>
      <c r="E275" s="262"/>
      <c r="F275" s="259"/>
      <c r="G275" s="265"/>
      <c r="H275" s="268"/>
      <c r="I275" s="284"/>
      <c r="J275" s="268"/>
      <c r="K275" s="210"/>
      <c r="L275" s="210"/>
      <c r="M275" s="268"/>
      <c r="N275" s="215"/>
      <c r="O275" s="215"/>
      <c r="P275" s="224"/>
      <c r="Q275" s="210"/>
      <c r="R275" s="230"/>
      <c r="S275" s="37" t="s">
        <v>334</v>
      </c>
      <c r="T275" s="87"/>
      <c r="U275" s="88"/>
      <c r="V275" s="88"/>
      <c r="W275" s="88"/>
      <c r="X275" s="88"/>
      <c r="Y275" s="88"/>
      <c r="Z275" s="38" t="str">
        <f t="shared" si="17"/>
        <v/>
      </c>
      <c r="AA275" s="92">
        <f t="shared" si="18"/>
        <v>0</v>
      </c>
      <c r="AB275" s="92">
        <f t="shared" si="19"/>
        <v>0</v>
      </c>
      <c r="AC275" s="227"/>
      <c r="AD275" s="289"/>
      <c r="AE275" s="289"/>
      <c r="AF275" s="215"/>
      <c r="AG275" s="215"/>
      <c r="AH275" s="238"/>
      <c r="AI275" s="238"/>
      <c r="AJ275" s="218"/>
      <c r="AK275" s="218"/>
      <c r="AL275" s="218"/>
      <c r="AM275" s="301"/>
      <c r="AN275" s="301"/>
      <c r="AO275" s="301"/>
      <c r="AP275" s="301"/>
      <c r="AQ275" s="330"/>
      <c r="AR275" s="247"/>
    </row>
    <row r="276" spans="1:44" s="86" customFormat="1" ht="17.100000000000001" customHeight="1">
      <c r="A276" s="316"/>
      <c r="B276" s="259"/>
      <c r="C276" s="319"/>
      <c r="D276" s="259"/>
      <c r="E276" s="262"/>
      <c r="F276" s="259"/>
      <c r="G276" s="265"/>
      <c r="H276" s="268"/>
      <c r="I276" s="284"/>
      <c r="J276" s="268"/>
      <c r="K276" s="210"/>
      <c r="L276" s="210"/>
      <c r="M276" s="268"/>
      <c r="N276" s="215"/>
      <c r="O276" s="215"/>
      <c r="P276" s="224"/>
      <c r="Q276" s="210"/>
      <c r="R276" s="230"/>
      <c r="S276" s="37" t="s">
        <v>335</v>
      </c>
      <c r="T276" s="87"/>
      <c r="U276" s="88"/>
      <c r="V276" s="88"/>
      <c r="W276" s="88"/>
      <c r="X276" s="88"/>
      <c r="Y276" s="88"/>
      <c r="Z276" s="38" t="str">
        <f t="shared" si="17"/>
        <v/>
      </c>
      <c r="AA276" s="92">
        <f t="shared" si="18"/>
        <v>0</v>
      </c>
      <c r="AB276" s="92">
        <f t="shared" si="19"/>
        <v>0</v>
      </c>
      <c r="AC276" s="227"/>
      <c r="AD276" s="289"/>
      <c r="AE276" s="289"/>
      <c r="AF276" s="215"/>
      <c r="AG276" s="215"/>
      <c r="AH276" s="238"/>
      <c r="AI276" s="238"/>
      <c r="AJ276" s="218"/>
      <c r="AK276" s="218"/>
      <c r="AL276" s="218"/>
      <c r="AM276" s="301"/>
      <c r="AN276" s="301"/>
      <c r="AO276" s="301"/>
      <c r="AP276" s="301"/>
      <c r="AQ276" s="330"/>
      <c r="AR276" s="247"/>
    </row>
    <row r="277" spans="1:44" s="86" customFormat="1" ht="17.100000000000001" customHeight="1">
      <c r="A277" s="316"/>
      <c r="B277" s="259"/>
      <c r="C277" s="319"/>
      <c r="D277" s="259"/>
      <c r="E277" s="262"/>
      <c r="F277" s="259"/>
      <c r="G277" s="265"/>
      <c r="H277" s="268"/>
      <c r="I277" s="284"/>
      <c r="J277" s="268"/>
      <c r="K277" s="210"/>
      <c r="L277" s="210"/>
      <c r="M277" s="268"/>
      <c r="N277" s="215"/>
      <c r="O277" s="215"/>
      <c r="P277" s="224"/>
      <c r="Q277" s="210"/>
      <c r="R277" s="230"/>
      <c r="S277" s="37" t="s">
        <v>336</v>
      </c>
      <c r="T277" s="87"/>
      <c r="U277" s="88"/>
      <c r="V277" s="88"/>
      <c r="W277" s="88"/>
      <c r="X277" s="88"/>
      <c r="Y277" s="88"/>
      <c r="Z277" s="38" t="str">
        <f t="shared" si="17"/>
        <v/>
      </c>
      <c r="AA277" s="92">
        <f t="shared" si="18"/>
        <v>0</v>
      </c>
      <c r="AB277" s="92">
        <f t="shared" si="19"/>
        <v>0</v>
      </c>
      <c r="AC277" s="227"/>
      <c r="AD277" s="289"/>
      <c r="AE277" s="289"/>
      <c r="AF277" s="215"/>
      <c r="AG277" s="215"/>
      <c r="AH277" s="238"/>
      <c r="AI277" s="238"/>
      <c r="AJ277" s="218"/>
      <c r="AK277" s="218"/>
      <c r="AL277" s="218"/>
      <c r="AM277" s="301"/>
      <c r="AN277" s="301"/>
      <c r="AO277" s="301"/>
      <c r="AP277" s="301"/>
      <c r="AQ277" s="330"/>
      <c r="AR277" s="247"/>
    </row>
    <row r="278" spans="1:44" s="86" customFormat="1" ht="17.100000000000001" customHeight="1">
      <c r="A278" s="316"/>
      <c r="B278" s="259"/>
      <c r="C278" s="319"/>
      <c r="D278" s="259"/>
      <c r="E278" s="262"/>
      <c r="F278" s="259"/>
      <c r="G278" s="265"/>
      <c r="H278" s="268"/>
      <c r="I278" s="284"/>
      <c r="J278" s="268"/>
      <c r="K278" s="210"/>
      <c r="L278" s="210"/>
      <c r="M278" s="268"/>
      <c r="N278" s="215"/>
      <c r="O278" s="215"/>
      <c r="P278" s="224"/>
      <c r="Q278" s="210"/>
      <c r="R278" s="230"/>
      <c r="S278" s="37" t="s">
        <v>337</v>
      </c>
      <c r="T278" s="87"/>
      <c r="U278" s="88"/>
      <c r="V278" s="88"/>
      <c r="W278" s="88"/>
      <c r="X278" s="88"/>
      <c r="Y278" s="88"/>
      <c r="Z278" s="38" t="str">
        <f t="shared" si="17"/>
        <v/>
      </c>
      <c r="AA278" s="92">
        <f t="shared" si="18"/>
        <v>0</v>
      </c>
      <c r="AB278" s="92">
        <f t="shared" si="19"/>
        <v>0</v>
      </c>
      <c r="AC278" s="227"/>
      <c r="AD278" s="289"/>
      <c r="AE278" s="289"/>
      <c r="AF278" s="215"/>
      <c r="AG278" s="215"/>
      <c r="AH278" s="238"/>
      <c r="AI278" s="238"/>
      <c r="AJ278" s="218"/>
      <c r="AK278" s="218"/>
      <c r="AL278" s="218"/>
      <c r="AM278" s="301"/>
      <c r="AN278" s="301"/>
      <c r="AO278" s="301"/>
      <c r="AP278" s="301"/>
      <c r="AQ278" s="330"/>
      <c r="AR278" s="247"/>
    </row>
    <row r="279" spans="1:44" s="86" customFormat="1" ht="17.100000000000001" customHeight="1">
      <c r="A279" s="316"/>
      <c r="B279" s="259"/>
      <c r="C279" s="319"/>
      <c r="D279" s="259"/>
      <c r="E279" s="262"/>
      <c r="F279" s="259"/>
      <c r="G279" s="265"/>
      <c r="H279" s="268"/>
      <c r="I279" s="284">
        <v>12.4</v>
      </c>
      <c r="J279" s="268"/>
      <c r="K279" s="210"/>
      <c r="L279" s="210"/>
      <c r="M279" s="268"/>
      <c r="N279" s="215"/>
      <c r="O279" s="215"/>
      <c r="P279" s="224"/>
      <c r="Q279" s="210"/>
      <c r="R279" s="231">
        <f>IF(Q279="SI",1,IF(Q279="NO",3,0))</f>
        <v>0</v>
      </c>
      <c r="S279" s="37" t="s">
        <v>338</v>
      </c>
      <c r="T279" s="87"/>
      <c r="U279" s="88"/>
      <c r="V279" s="88"/>
      <c r="W279" s="88"/>
      <c r="X279" s="88"/>
      <c r="Y279" s="88"/>
      <c r="Z279" s="38" t="str">
        <f t="shared" si="17"/>
        <v/>
      </c>
      <c r="AA279" s="92">
        <f t="shared" si="18"/>
        <v>0</v>
      </c>
      <c r="AB279" s="92">
        <f t="shared" si="19"/>
        <v>0</v>
      </c>
      <c r="AC279" s="227"/>
      <c r="AD279" s="289"/>
      <c r="AE279" s="289"/>
      <c r="AF279" s="215"/>
      <c r="AG279" s="215"/>
      <c r="AH279" s="238"/>
      <c r="AI279" s="238"/>
      <c r="AJ279" s="218"/>
      <c r="AK279" s="218"/>
      <c r="AL279" s="218"/>
      <c r="AM279" s="301"/>
      <c r="AN279" s="301"/>
      <c r="AO279" s="301"/>
      <c r="AP279" s="301"/>
      <c r="AQ279" s="330"/>
      <c r="AR279" s="246"/>
    </row>
    <row r="280" spans="1:44" s="86" customFormat="1" ht="17.100000000000001" customHeight="1">
      <c r="A280" s="316"/>
      <c r="B280" s="259"/>
      <c r="C280" s="319"/>
      <c r="D280" s="259"/>
      <c r="E280" s="262"/>
      <c r="F280" s="259"/>
      <c r="G280" s="265"/>
      <c r="H280" s="268"/>
      <c r="I280" s="284"/>
      <c r="J280" s="268"/>
      <c r="K280" s="210"/>
      <c r="L280" s="210"/>
      <c r="M280" s="268"/>
      <c r="N280" s="215"/>
      <c r="O280" s="215"/>
      <c r="P280" s="224"/>
      <c r="Q280" s="210"/>
      <c r="R280" s="230"/>
      <c r="S280" s="37" t="s">
        <v>339</v>
      </c>
      <c r="T280" s="87"/>
      <c r="U280" s="88"/>
      <c r="V280" s="88"/>
      <c r="W280" s="88"/>
      <c r="X280" s="88"/>
      <c r="Y280" s="88"/>
      <c r="Z280" s="38" t="str">
        <f t="shared" si="17"/>
        <v/>
      </c>
      <c r="AA280" s="92">
        <f t="shared" si="18"/>
        <v>0</v>
      </c>
      <c r="AB280" s="92">
        <f t="shared" si="19"/>
        <v>0</v>
      </c>
      <c r="AC280" s="227"/>
      <c r="AD280" s="289"/>
      <c r="AE280" s="289"/>
      <c r="AF280" s="215"/>
      <c r="AG280" s="215"/>
      <c r="AH280" s="238"/>
      <c r="AI280" s="238"/>
      <c r="AJ280" s="218"/>
      <c r="AK280" s="218"/>
      <c r="AL280" s="218"/>
      <c r="AM280" s="301"/>
      <c r="AN280" s="301"/>
      <c r="AO280" s="301"/>
      <c r="AP280" s="301"/>
      <c r="AQ280" s="330"/>
      <c r="AR280" s="247"/>
    </row>
    <row r="281" spans="1:44" s="86" customFormat="1" ht="17.100000000000001" customHeight="1">
      <c r="A281" s="316"/>
      <c r="B281" s="259"/>
      <c r="C281" s="319"/>
      <c r="D281" s="259"/>
      <c r="E281" s="262"/>
      <c r="F281" s="259"/>
      <c r="G281" s="265"/>
      <c r="H281" s="268"/>
      <c r="I281" s="284"/>
      <c r="J281" s="268"/>
      <c r="K281" s="210"/>
      <c r="L281" s="210"/>
      <c r="M281" s="268"/>
      <c r="N281" s="215"/>
      <c r="O281" s="215"/>
      <c r="P281" s="224"/>
      <c r="Q281" s="210"/>
      <c r="R281" s="230"/>
      <c r="S281" s="37" t="s">
        <v>340</v>
      </c>
      <c r="T281" s="87"/>
      <c r="U281" s="88"/>
      <c r="V281" s="88"/>
      <c r="W281" s="88"/>
      <c r="X281" s="88"/>
      <c r="Y281" s="88"/>
      <c r="Z281" s="38" t="str">
        <f t="shared" si="17"/>
        <v/>
      </c>
      <c r="AA281" s="92">
        <f t="shared" si="18"/>
        <v>0</v>
      </c>
      <c r="AB281" s="92">
        <f t="shared" si="19"/>
        <v>0</v>
      </c>
      <c r="AC281" s="227"/>
      <c r="AD281" s="289"/>
      <c r="AE281" s="289"/>
      <c r="AF281" s="215"/>
      <c r="AG281" s="215"/>
      <c r="AH281" s="238"/>
      <c r="AI281" s="238"/>
      <c r="AJ281" s="218"/>
      <c r="AK281" s="218"/>
      <c r="AL281" s="218"/>
      <c r="AM281" s="301"/>
      <c r="AN281" s="301"/>
      <c r="AO281" s="301"/>
      <c r="AP281" s="301"/>
      <c r="AQ281" s="330"/>
      <c r="AR281" s="247"/>
    </row>
    <row r="282" spans="1:44" s="86" customFormat="1" ht="17.100000000000001" customHeight="1">
      <c r="A282" s="316"/>
      <c r="B282" s="259"/>
      <c r="C282" s="319"/>
      <c r="D282" s="259"/>
      <c r="E282" s="262"/>
      <c r="F282" s="259"/>
      <c r="G282" s="265"/>
      <c r="H282" s="268"/>
      <c r="I282" s="284"/>
      <c r="J282" s="268"/>
      <c r="K282" s="210"/>
      <c r="L282" s="210"/>
      <c r="M282" s="268"/>
      <c r="N282" s="215"/>
      <c r="O282" s="215"/>
      <c r="P282" s="224"/>
      <c r="Q282" s="210"/>
      <c r="R282" s="230"/>
      <c r="S282" s="37" t="s">
        <v>341</v>
      </c>
      <c r="T282" s="87"/>
      <c r="U282" s="88"/>
      <c r="V282" s="88"/>
      <c r="W282" s="88"/>
      <c r="X282" s="88"/>
      <c r="Y282" s="88"/>
      <c r="Z282" s="38" t="str">
        <f t="shared" si="17"/>
        <v/>
      </c>
      <c r="AA282" s="92">
        <f t="shared" si="18"/>
        <v>0</v>
      </c>
      <c r="AB282" s="92">
        <f t="shared" si="19"/>
        <v>0</v>
      </c>
      <c r="AC282" s="227"/>
      <c r="AD282" s="289"/>
      <c r="AE282" s="289"/>
      <c r="AF282" s="215"/>
      <c r="AG282" s="215"/>
      <c r="AH282" s="238"/>
      <c r="AI282" s="238"/>
      <c r="AJ282" s="218"/>
      <c r="AK282" s="218"/>
      <c r="AL282" s="218"/>
      <c r="AM282" s="301"/>
      <c r="AN282" s="301"/>
      <c r="AO282" s="301"/>
      <c r="AP282" s="301"/>
      <c r="AQ282" s="330"/>
      <c r="AR282" s="247"/>
    </row>
    <row r="283" spans="1:44" s="86" customFormat="1" ht="17.100000000000001" customHeight="1">
      <c r="A283" s="316"/>
      <c r="B283" s="259"/>
      <c r="C283" s="319"/>
      <c r="D283" s="259"/>
      <c r="E283" s="262"/>
      <c r="F283" s="259"/>
      <c r="G283" s="265"/>
      <c r="H283" s="268"/>
      <c r="I283" s="284"/>
      <c r="J283" s="268"/>
      <c r="K283" s="210"/>
      <c r="L283" s="210"/>
      <c r="M283" s="268"/>
      <c r="N283" s="215"/>
      <c r="O283" s="215"/>
      <c r="P283" s="224"/>
      <c r="Q283" s="210"/>
      <c r="R283" s="230"/>
      <c r="S283" s="37" t="s">
        <v>342</v>
      </c>
      <c r="T283" s="87"/>
      <c r="U283" s="88"/>
      <c r="V283" s="88"/>
      <c r="W283" s="88"/>
      <c r="X283" s="88"/>
      <c r="Y283" s="88"/>
      <c r="Z283" s="38" t="str">
        <f t="shared" si="17"/>
        <v/>
      </c>
      <c r="AA283" s="92">
        <f t="shared" si="18"/>
        <v>0</v>
      </c>
      <c r="AB283" s="92">
        <f t="shared" si="19"/>
        <v>0</v>
      </c>
      <c r="AC283" s="227"/>
      <c r="AD283" s="289"/>
      <c r="AE283" s="289"/>
      <c r="AF283" s="215"/>
      <c r="AG283" s="215"/>
      <c r="AH283" s="238"/>
      <c r="AI283" s="238"/>
      <c r="AJ283" s="218"/>
      <c r="AK283" s="218"/>
      <c r="AL283" s="218"/>
      <c r="AM283" s="301"/>
      <c r="AN283" s="301"/>
      <c r="AO283" s="301"/>
      <c r="AP283" s="301"/>
      <c r="AQ283" s="330"/>
      <c r="AR283" s="247"/>
    </row>
    <row r="284" spans="1:44" s="86" customFormat="1" ht="17.100000000000001" customHeight="1">
      <c r="A284" s="316"/>
      <c r="B284" s="259"/>
      <c r="C284" s="319"/>
      <c r="D284" s="259"/>
      <c r="E284" s="262"/>
      <c r="F284" s="259"/>
      <c r="G284" s="265"/>
      <c r="H284" s="268"/>
      <c r="I284" s="284">
        <v>12.5</v>
      </c>
      <c r="J284" s="268"/>
      <c r="K284" s="210"/>
      <c r="L284" s="210"/>
      <c r="M284" s="268"/>
      <c r="N284" s="215"/>
      <c r="O284" s="215"/>
      <c r="P284" s="224"/>
      <c r="Q284" s="210"/>
      <c r="R284" s="231">
        <f>IF(Q284="SI",1,IF(Q284="NO",3,0))</f>
        <v>0</v>
      </c>
      <c r="S284" s="37" t="s">
        <v>343</v>
      </c>
      <c r="T284" s="87"/>
      <c r="U284" s="88"/>
      <c r="V284" s="88"/>
      <c r="W284" s="88"/>
      <c r="X284" s="88"/>
      <c r="Y284" s="88"/>
      <c r="Z284" s="38" t="str">
        <f t="shared" si="17"/>
        <v/>
      </c>
      <c r="AA284" s="92">
        <f t="shared" si="18"/>
        <v>0</v>
      </c>
      <c r="AB284" s="92">
        <f t="shared" si="19"/>
        <v>0</v>
      </c>
      <c r="AC284" s="227"/>
      <c r="AD284" s="289"/>
      <c r="AE284" s="289"/>
      <c r="AF284" s="215"/>
      <c r="AG284" s="215"/>
      <c r="AH284" s="238"/>
      <c r="AI284" s="238"/>
      <c r="AJ284" s="218"/>
      <c r="AK284" s="218"/>
      <c r="AL284" s="218"/>
      <c r="AM284" s="301"/>
      <c r="AN284" s="301"/>
      <c r="AO284" s="301"/>
      <c r="AP284" s="301"/>
      <c r="AQ284" s="330"/>
      <c r="AR284" s="246"/>
    </row>
    <row r="285" spans="1:44" s="86" customFormat="1" ht="17.100000000000001" customHeight="1">
      <c r="A285" s="316"/>
      <c r="B285" s="259"/>
      <c r="C285" s="319"/>
      <c r="D285" s="259"/>
      <c r="E285" s="262"/>
      <c r="F285" s="259"/>
      <c r="G285" s="265"/>
      <c r="H285" s="268"/>
      <c r="I285" s="284"/>
      <c r="J285" s="268"/>
      <c r="K285" s="210"/>
      <c r="L285" s="210"/>
      <c r="M285" s="268"/>
      <c r="N285" s="215"/>
      <c r="O285" s="215"/>
      <c r="P285" s="224"/>
      <c r="Q285" s="210"/>
      <c r="R285" s="230"/>
      <c r="S285" s="37" t="s">
        <v>344</v>
      </c>
      <c r="T285" s="87"/>
      <c r="U285" s="88"/>
      <c r="V285" s="88"/>
      <c r="W285" s="88"/>
      <c r="X285" s="88"/>
      <c r="Y285" s="88"/>
      <c r="Z285" s="38" t="str">
        <f t="shared" si="17"/>
        <v/>
      </c>
      <c r="AA285" s="92">
        <f t="shared" si="18"/>
        <v>0</v>
      </c>
      <c r="AB285" s="92">
        <f t="shared" si="19"/>
        <v>0</v>
      </c>
      <c r="AC285" s="227"/>
      <c r="AD285" s="289"/>
      <c r="AE285" s="289"/>
      <c r="AF285" s="215"/>
      <c r="AG285" s="215"/>
      <c r="AH285" s="238"/>
      <c r="AI285" s="238"/>
      <c r="AJ285" s="218"/>
      <c r="AK285" s="218"/>
      <c r="AL285" s="218"/>
      <c r="AM285" s="301"/>
      <c r="AN285" s="301"/>
      <c r="AO285" s="301"/>
      <c r="AP285" s="301"/>
      <c r="AQ285" s="330"/>
      <c r="AR285" s="247"/>
    </row>
    <row r="286" spans="1:44" s="86" customFormat="1" ht="17.100000000000001" customHeight="1">
      <c r="A286" s="316"/>
      <c r="B286" s="259"/>
      <c r="C286" s="319"/>
      <c r="D286" s="259"/>
      <c r="E286" s="262"/>
      <c r="F286" s="259"/>
      <c r="G286" s="265"/>
      <c r="H286" s="268"/>
      <c r="I286" s="284"/>
      <c r="J286" s="268"/>
      <c r="K286" s="210"/>
      <c r="L286" s="210"/>
      <c r="M286" s="268"/>
      <c r="N286" s="215"/>
      <c r="O286" s="215"/>
      <c r="P286" s="224"/>
      <c r="Q286" s="210"/>
      <c r="R286" s="230"/>
      <c r="S286" s="37" t="s">
        <v>345</v>
      </c>
      <c r="T286" s="87"/>
      <c r="U286" s="88"/>
      <c r="V286" s="88"/>
      <c r="W286" s="88"/>
      <c r="X286" s="88"/>
      <c r="Y286" s="88"/>
      <c r="Z286" s="38" t="str">
        <f t="shared" si="17"/>
        <v/>
      </c>
      <c r="AA286" s="92">
        <f t="shared" si="18"/>
        <v>0</v>
      </c>
      <c r="AB286" s="92">
        <f t="shared" si="19"/>
        <v>0</v>
      </c>
      <c r="AC286" s="227"/>
      <c r="AD286" s="289"/>
      <c r="AE286" s="289"/>
      <c r="AF286" s="215"/>
      <c r="AG286" s="215"/>
      <c r="AH286" s="238"/>
      <c r="AI286" s="238"/>
      <c r="AJ286" s="218"/>
      <c r="AK286" s="218"/>
      <c r="AL286" s="218"/>
      <c r="AM286" s="301"/>
      <c r="AN286" s="301"/>
      <c r="AO286" s="301"/>
      <c r="AP286" s="301"/>
      <c r="AQ286" s="330"/>
      <c r="AR286" s="247"/>
    </row>
    <row r="287" spans="1:44" s="86" customFormat="1" ht="17.100000000000001" customHeight="1">
      <c r="A287" s="316"/>
      <c r="B287" s="259"/>
      <c r="C287" s="319"/>
      <c r="D287" s="259"/>
      <c r="E287" s="262"/>
      <c r="F287" s="259"/>
      <c r="G287" s="265"/>
      <c r="H287" s="268"/>
      <c r="I287" s="284"/>
      <c r="J287" s="268"/>
      <c r="K287" s="210"/>
      <c r="L287" s="210"/>
      <c r="M287" s="268"/>
      <c r="N287" s="215"/>
      <c r="O287" s="215"/>
      <c r="P287" s="224"/>
      <c r="Q287" s="210"/>
      <c r="R287" s="230"/>
      <c r="S287" s="37" t="s">
        <v>346</v>
      </c>
      <c r="T287" s="87"/>
      <c r="U287" s="88"/>
      <c r="V287" s="88"/>
      <c r="W287" s="88"/>
      <c r="X287" s="88"/>
      <c r="Y287" s="88"/>
      <c r="Z287" s="38" t="str">
        <f t="shared" si="17"/>
        <v/>
      </c>
      <c r="AA287" s="92">
        <f t="shared" si="18"/>
        <v>0</v>
      </c>
      <c r="AB287" s="92">
        <f t="shared" si="19"/>
        <v>0</v>
      </c>
      <c r="AC287" s="227"/>
      <c r="AD287" s="289"/>
      <c r="AE287" s="289"/>
      <c r="AF287" s="215"/>
      <c r="AG287" s="215"/>
      <c r="AH287" s="238"/>
      <c r="AI287" s="238"/>
      <c r="AJ287" s="218"/>
      <c r="AK287" s="218"/>
      <c r="AL287" s="218"/>
      <c r="AM287" s="301"/>
      <c r="AN287" s="301"/>
      <c r="AO287" s="301"/>
      <c r="AP287" s="301"/>
      <c r="AQ287" s="330"/>
      <c r="AR287" s="247"/>
    </row>
    <row r="288" spans="1:44" s="86" customFormat="1" ht="17.100000000000001" customHeight="1">
      <c r="A288" s="317"/>
      <c r="B288" s="260"/>
      <c r="C288" s="320"/>
      <c r="D288" s="260"/>
      <c r="E288" s="263"/>
      <c r="F288" s="260"/>
      <c r="G288" s="266"/>
      <c r="H288" s="269"/>
      <c r="I288" s="294"/>
      <c r="J288" s="269"/>
      <c r="K288" s="211"/>
      <c r="L288" s="211"/>
      <c r="M288" s="269"/>
      <c r="N288" s="216"/>
      <c r="O288" s="216"/>
      <c r="P288" s="225"/>
      <c r="Q288" s="211"/>
      <c r="R288" s="232"/>
      <c r="S288" s="39" t="s">
        <v>347</v>
      </c>
      <c r="T288" s="89"/>
      <c r="U288" s="90"/>
      <c r="V288" s="90"/>
      <c r="W288" s="90"/>
      <c r="X288" s="90"/>
      <c r="Y288" s="90"/>
      <c r="Z288" s="40" t="str">
        <f t="shared" si="17"/>
        <v/>
      </c>
      <c r="AA288" s="93">
        <f t="shared" si="18"/>
        <v>0</v>
      </c>
      <c r="AB288" s="93">
        <f t="shared" si="19"/>
        <v>0</v>
      </c>
      <c r="AC288" s="228"/>
      <c r="AD288" s="290"/>
      <c r="AE288" s="290"/>
      <c r="AF288" s="216"/>
      <c r="AG288" s="216"/>
      <c r="AH288" s="239"/>
      <c r="AI288" s="239"/>
      <c r="AJ288" s="219"/>
      <c r="AK288" s="219"/>
      <c r="AL288" s="219"/>
      <c r="AM288" s="309"/>
      <c r="AN288" s="309"/>
      <c r="AO288" s="309"/>
      <c r="AP288" s="309"/>
      <c r="AQ288" s="331"/>
      <c r="AR288" s="248"/>
    </row>
    <row r="289" spans="1:44" s="86" customFormat="1" ht="17.100000000000001" customHeight="1">
      <c r="A289" s="321" t="str">
        <f>IF(E289&lt;&gt;"",'Información General'!$D$14&amp;"_"&amp;+$A$1+13,"")</f>
        <v/>
      </c>
      <c r="B289" s="270"/>
      <c r="C289" s="324"/>
      <c r="D289" s="270"/>
      <c r="E289" s="273"/>
      <c r="F289" s="270"/>
      <c r="G289" s="276"/>
      <c r="H289" s="267"/>
      <c r="I289" s="313">
        <v>13.1</v>
      </c>
      <c r="J289" s="314"/>
      <c r="K289" s="257"/>
      <c r="L289" s="257"/>
      <c r="M289" s="314"/>
      <c r="N289" s="291"/>
      <c r="O289" s="291"/>
      <c r="P289" s="242" t="str">
        <f>IF(AND(N289&lt;&gt;"",O289&lt;&gt;""),IF(AND(N289&gt;5,O289&gt;5),"I",IF(AND(N289&lt;=5,O289&gt;5),"II",IF(AND(N289&gt;5,O289&lt;=5),"IV",IF(AND(N289&lt;=5,O289&lt;=5),"III")))),"")</f>
        <v/>
      </c>
      <c r="Q289" s="257"/>
      <c r="R289" s="286">
        <f>IF(Q289="SI",1,IF(Q289="NO",3,0))</f>
        <v>0</v>
      </c>
      <c r="S289" s="35" t="s">
        <v>348</v>
      </c>
      <c r="T289" s="84"/>
      <c r="U289" s="85"/>
      <c r="V289" s="85"/>
      <c r="W289" s="85"/>
      <c r="X289" s="85"/>
      <c r="Y289" s="85"/>
      <c r="Z289" s="36" t="str">
        <f t="shared" si="17"/>
        <v/>
      </c>
      <c r="AA289" s="91">
        <f>IF(Z289="Suficiente",1,0)</f>
        <v>0</v>
      </c>
      <c r="AB289" s="91">
        <f>IF(Z289="Deficiente",1,0)</f>
        <v>0</v>
      </c>
      <c r="AC289" s="332" t="str">
        <f>IF(SUM(R289:R313)&gt;=1,IF((SUM(R289:R313)/COUNTA(Q289:Q313))=1,IF(SUM(AA289:AA313)&gt;=1,IF(SUM(AA289:AA313)/(SUM(AA289:AA313)+SUM(AB289:AB313))=100%,"SI","NO"),"NO"),"NO"),"")</f>
        <v/>
      </c>
      <c r="AD289" s="288" t="str">
        <f>IF($N289=1,"b","")</f>
        <v/>
      </c>
      <c r="AE289" s="288" t="str">
        <f>IF($O289=1,"b","")</f>
        <v/>
      </c>
      <c r="AF289" s="291"/>
      <c r="AG289" s="291"/>
      <c r="AH289" s="237">
        <f>IF(OR($AD289="b",$AE289="b"),2,0)</f>
        <v>0</v>
      </c>
      <c r="AI289" s="237">
        <f>IF(AND($N289=1,$AF289=1,$O289=1,$AG289=1),1,0)</f>
        <v>0</v>
      </c>
      <c r="AJ289" s="220">
        <f>IF(AF289&lt;&gt;"",IF(AI289=1,1,IF(OR($AF289&gt;$N289,AND($AC289="SI",$AF289=$N289),AND($AC289="NO",$AF289&lt;&gt;$N289)),0,1)),0)</f>
        <v>0</v>
      </c>
      <c r="AK289" s="220">
        <f>IF(AG289&lt;&gt;"",IF(AI289=1,1,IF(OR(AG289&gt;O289,AND(AC289="SI",AG289=O289),AND(AC289="NO",AG289&lt;&gt;O289)),0,1)),0)</f>
        <v>0</v>
      </c>
      <c r="AL289" s="220">
        <f>IF(AC289&lt;&gt;"",(+AI289+AJ289+AK289),0)</f>
        <v>0</v>
      </c>
      <c r="AM289" s="300" t="str">
        <f>IF($AL289&gt;=2,IF(AND($AF289="",$AG289=""),"",IF(AND($AF289&gt;5,$AG289&gt;5),"I","")),"")</f>
        <v/>
      </c>
      <c r="AN289" s="300" t="str">
        <f>IF($AL289&gt;=2,IF(AND($AF289="",$AG289=""),"",IF(AND($AF289&lt;6,$AG289&gt;5),"II","")),"")</f>
        <v/>
      </c>
      <c r="AO289" s="300" t="str">
        <f>IF($AL289&gt;=2,IF(AND($AF289="",$AG289=""),"",IF(AND($AF289&lt;6,$AG289&lt;6),"III","")),"")</f>
        <v/>
      </c>
      <c r="AP289" s="300" t="str">
        <f>IF($AL289&gt;=2,IF(AND($AF289="",$AG289=""),"",IF(AND($AF289&gt;5,$AG289&lt;6),"IV","")),"")</f>
        <v/>
      </c>
      <c r="AQ289" s="304"/>
      <c r="AR289" s="302"/>
    </row>
    <row r="290" spans="1:44" s="86" customFormat="1" ht="17.100000000000001" customHeight="1">
      <c r="A290" s="322"/>
      <c r="B290" s="271"/>
      <c r="C290" s="325"/>
      <c r="D290" s="271"/>
      <c r="E290" s="274"/>
      <c r="F290" s="271"/>
      <c r="G290" s="277"/>
      <c r="H290" s="268"/>
      <c r="I290" s="279"/>
      <c r="J290" s="281"/>
      <c r="K290" s="213"/>
      <c r="L290" s="213"/>
      <c r="M290" s="281"/>
      <c r="N290" s="292"/>
      <c r="O290" s="292"/>
      <c r="P290" s="243"/>
      <c r="Q290" s="213"/>
      <c r="R290" s="230"/>
      <c r="S290" s="37" t="s">
        <v>349</v>
      </c>
      <c r="T290" s="87"/>
      <c r="U290" s="88"/>
      <c r="V290" s="88"/>
      <c r="W290" s="88"/>
      <c r="X290" s="88"/>
      <c r="Y290" s="88"/>
      <c r="Z290" s="38" t="str">
        <f t="shared" si="17"/>
        <v/>
      </c>
      <c r="AA290" s="92">
        <f t="shared" ref="AA290:AA353" si="20">IF(Z290="Suficiente",1,0)</f>
        <v>0</v>
      </c>
      <c r="AB290" s="92">
        <f t="shared" ref="AB290:AB313" si="21">IF(Z290="Deficiente",1,0)</f>
        <v>0</v>
      </c>
      <c r="AC290" s="333"/>
      <c r="AD290" s="289"/>
      <c r="AE290" s="289"/>
      <c r="AF290" s="292"/>
      <c r="AG290" s="292"/>
      <c r="AH290" s="238"/>
      <c r="AI290" s="238"/>
      <c r="AJ290" s="221"/>
      <c r="AK290" s="221"/>
      <c r="AL290" s="221"/>
      <c r="AM290" s="301"/>
      <c r="AN290" s="301"/>
      <c r="AO290" s="301"/>
      <c r="AP290" s="301"/>
      <c r="AQ290" s="305"/>
      <c r="AR290" s="247"/>
    </row>
    <row r="291" spans="1:44" s="86" customFormat="1" ht="17.100000000000001" customHeight="1">
      <c r="A291" s="322"/>
      <c r="B291" s="271"/>
      <c r="C291" s="325"/>
      <c r="D291" s="271"/>
      <c r="E291" s="274"/>
      <c r="F291" s="271"/>
      <c r="G291" s="277"/>
      <c r="H291" s="268"/>
      <c r="I291" s="279"/>
      <c r="J291" s="281"/>
      <c r="K291" s="213"/>
      <c r="L291" s="213"/>
      <c r="M291" s="281"/>
      <c r="N291" s="292"/>
      <c r="O291" s="292"/>
      <c r="P291" s="243"/>
      <c r="Q291" s="213"/>
      <c r="R291" s="230"/>
      <c r="S291" s="37" t="s">
        <v>350</v>
      </c>
      <c r="T291" s="87"/>
      <c r="U291" s="88"/>
      <c r="V291" s="88"/>
      <c r="W291" s="88"/>
      <c r="X291" s="88"/>
      <c r="Y291" s="88"/>
      <c r="Z291" s="38" t="str">
        <f t="shared" si="17"/>
        <v/>
      </c>
      <c r="AA291" s="92">
        <f t="shared" si="20"/>
        <v>0</v>
      </c>
      <c r="AB291" s="92">
        <f t="shared" si="21"/>
        <v>0</v>
      </c>
      <c r="AC291" s="333"/>
      <c r="AD291" s="289"/>
      <c r="AE291" s="289"/>
      <c r="AF291" s="292"/>
      <c r="AG291" s="292"/>
      <c r="AH291" s="238"/>
      <c r="AI291" s="238"/>
      <c r="AJ291" s="221"/>
      <c r="AK291" s="221"/>
      <c r="AL291" s="221"/>
      <c r="AM291" s="301"/>
      <c r="AN291" s="301"/>
      <c r="AO291" s="301"/>
      <c r="AP291" s="301"/>
      <c r="AQ291" s="305"/>
      <c r="AR291" s="247"/>
    </row>
    <row r="292" spans="1:44" s="86" customFormat="1" ht="17.100000000000001" customHeight="1">
      <c r="A292" s="322"/>
      <c r="B292" s="271"/>
      <c r="C292" s="325"/>
      <c r="D292" s="271"/>
      <c r="E292" s="274"/>
      <c r="F292" s="271"/>
      <c r="G292" s="277"/>
      <c r="H292" s="268"/>
      <c r="I292" s="279"/>
      <c r="J292" s="281"/>
      <c r="K292" s="213"/>
      <c r="L292" s="213"/>
      <c r="M292" s="281"/>
      <c r="N292" s="292"/>
      <c r="O292" s="292"/>
      <c r="P292" s="243"/>
      <c r="Q292" s="213"/>
      <c r="R292" s="230"/>
      <c r="S292" s="37" t="s">
        <v>351</v>
      </c>
      <c r="T292" s="87"/>
      <c r="U292" s="88"/>
      <c r="V292" s="88"/>
      <c r="W292" s="88"/>
      <c r="X292" s="88"/>
      <c r="Y292" s="88"/>
      <c r="Z292" s="38" t="str">
        <f t="shared" si="17"/>
        <v/>
      </c>
      <c r="AA292" s="92">
        <f t="shared" si="20"/>
        <v>0</v>
      </c>
      <c r="AB292" s="92">
        <f t="shared" si="21"/>
        <v>0</v>
      </c>
      <c r="AC292" s="333"/>
      <c r="AD292" s="289"/>
      <c r="AE292" s="289"/>
      <c r="AF292" s="292"/>
      <c r="AG292" s="292"/>
      <c r="AH292" s="238"/>
      <c r="AI292" s="238"/>
      <c r="AJ292" s="221"/>
      <c r="AK292" s="221"/>
      <c r="AL292" s="221"/>
      <c r="AM292" s="301"/>
      <c r="AN292" s="301"/>
      <c r="AO292" s="301"/>
      <c r="AP292" s="301"/>
      <c r="AQ292" s="305"/>
      <c r="AR292" s="247"/>
    </row>
    <row r="293" spans="1:44" s="86" customFormat="1" ht="17.100000000000001" customHeight="1">
      <c r="A293" s="322"/>
      <c r="B293" s="271"/>
      <c r="C293" s="325"/>
      <c r="D293" s="271"/>
      <c r="E293" s="274"/>
      <c r="F293" s="271"/>
      <c r="G293" s="277"/>
      <c r="H293" s="268"/>
      <c r="I293" s="279"/>
      <c r="J293" s="281"/>
      <c r="K293" s="213"/>
      <c r="L293" s="213"/>
      <c r="M293" s="281"/>
      <c r="N293" s="292"/>
      <c r="O293" s="292"/>
      <c r="P293" s="243"/>
      <c r="Q293" s="213"/>
      <c r="R293" s="230"/>
      <c r="S293" s="37" t="s">
        <v>352</v>
      </c>
      <c r="T293" s="87"/>
      <c r="U293" s="88"/>
      <c r="V293" s="88"/>
      <c r="W293" s="88"/>
      <c r="X293" s="88"/>
      <c r="Y293" s="88"/>
      <c r="Z293" s="38" t="str">
        <f t="shared" si="17"/>
        <v/>
      </c>
      <c r="AA293" s="92">
        <f t="shared" si="20"/>
        <v>0</v>
      </c>
      <c r="AB293" s="92">
        <f t="shared" si="21"/>
        <v>0</v>
      </c>
      <c r="AC293" s="333"/>
      <c r="AD293" s="289"/>
      <c r="AE293" s="289"/>
      <c r="AF293" s="292"/>
      <c r="AG293" s="292"/>
      <c r="AH293" s="238"/>
      <c r="AI293" s="238"/>
      <c r="AJ293" s="221"/>
      <c r="AK293" s="221"/>
      <c r="AL293" s="221"/>
      <c r="AM293" s="301"/>
      <c r="AN293" s="301"/>
      <c r="AO293" s="301"/>
      <c r="AP293" s="301"/>
      <c r="AQ293" s="305"/>
      <c r="AR293" s="247"/>
    </row>
    <row r="294" spans="1:44" s="86" customFormat="1" ht="17.100000000000001" customHeight="1">
      <c r="A294" s="322"/>
      <c r="B294" s="271"/>
      <c r="C294" s="325"/>
      <c r="D294" s="271"/>
      <c r="E294" s="274"/>
      <c r="F294" s="271"/>
      <c r="G294" s="277"/>
      <c r="H294" s="268"/>
      <c r="I294" s="279">
        <v>13.2</v>
      </c>
      <c r="J294" s="281"/>
      <c r="K294" s="213"/>
      <c r="L294" s="213"/>
      <c r="M294" s="281"/>
      <c r="N294" s="292"/>
      <c r="O294" s="292"/>
      <c r="P294" s="243"/>
      <c r="Q294" s="213"/>
      <c r="R294" s="287">
        <f>IF(Q294="SI",1,IF(Q294="NO",3,0))</f>
        <v>0</v>
      </c>
      <c r="S294" s="37" t="s">
        <v>353</v>
      </c>
      <c r="T294" s="87"/>
      <c r="U294" s="88"/>
      <c r="V294" s="88"/>
      <c r="W294" s="88"/>
      <c r="X294" s="88"/>
      <c r="Y294" s="88"/>
      <c r="Z294" s="38" t="str">
        <f t="shared" si="17"/>
        <v/>
      </c>
      <c r="AA294" s="92">
        <f t="shared" si="20"/>
        <v>0</v>
      </c>
      <c r="AB294" s="92">
        <f t="shared" si="21"/>
        <v>0</v>
      </c>
      <c r="AC294" s="333"/>
      <c r="AD294" s="289"/>
      <c r="AE294" s="289"/>
      <c r="AF294" s="292"/>
      <c r="AG294" s="292"/>
      <c r="AH294" s="238"/>
      <c r="AI294" s="238"/>
      <c r="AJ294" s="221"/>
      <c r="AK294" s="221"/>
      <c r="AL294" s="221"/>
      <c r="AM294" s="301"/>
      <c r="AN294" s="301"/>
      <c r="AO294" s="301"/>
      <c r="AP294" s="301"/>
      <c r="AQ294" s="305"/>
      <c r="AR294" s="303"/>
    </row>
    <row r="295" spans="1:44" s="86" customFormat="1" ht="17.100000000000001" customHeight="1">
      <c r="A295" s="322"/>
      <c r="B295" s="271"/>
      <c r="C295" s="325"/>
      <c r="D295" s="271"/>
      <c r="E295" s="274"/>
      <c r="F295" s="271"/>
      <c r="G295" s="277"/>
      <c r="H295" s="268"/>
      <c r="I295" s="279"/>
      <c r="J295" s="281"/>
      <c r="K295" s="213"/>
      <c r="L295" s="213"/>
      <c r="M295" s="281"/>
      <c r="N295" s="292"/>
      <c r="O295" s="292"/>
      <c r="P295" s="243"/>
      <c r="Q295" s="213"/>
      <c r="R295" s="230"/>
      <c r="S295" s="37" t="s">
        <v>354</v>
      </c>
      <c r="T295" s="87"/>
      <c r="U295" s="88"/>
      <c r="V295" s="88"/>
      <c r="W295" s="88"/>
      <c r="X295" s="88"/>
      <c r="Y295" s="88"/>
      <c r="Z295" s="38" t="str">
        <f t="shared" si="17"/>
        <v/>
      </c>
      <c r="AA295" s="92">
        <f t="shared" si="20"/>
        <v>0</v>
      </c>
      <c r="AB295" s="92">
        <f t="shared" si="21"/>
        <v>0</v>
      </c>
      <c r="AC295" s="333"/>
      <c r="AD295" s="289"/>
      <c r="AE295" s="289"/>
      <c r="AF295" s="292"/>
      <c r="AG295" s="292"/>
      <c r="AH295" s="238"/>
      <c r="AI295" s="238"/>
      <c r="AJ295" s="221"/>
      <c r="AK295" s="221"/>
      <c r="AL295" s="221"/>
      <c r="AM295" s="301"/>
      <c r="AN295" s="301"/>
      <c r="AO295" s="301"/>
      <c r="AP295" s="301"/>
      <c r="AQ295" s="305"/>
      <c r="AR295" s="247"/>
    </row>
    <row r="296" spans="1:44" s="86" customFormat="1" ht="17.100000000000001" customHeight="1">
      <c r="A296" s="322"/>
      <c r="B296" s="271"/>
      <c r="C296" s="325"/>
      <c r="D296" s="271"/>
      <c r="E296" s="274"/>
      <c r="F296" s="271"/>
      <c r="G296" s="277"/>
      <c r="H296" s="268"/>
      <c r="I296" s="279"/>
      <c r="J296" s="281"/>
      <c r="K296" s="213"/>
      <c r="L296" s="213"/>
      <c r="M296" s="281"/>
      <c r="N296" s="292"/>
      <c r="O296" s="292"/>
      <c r="P296" s="243"/>
      <c r="Q296" s="213"/>
      <c r="R296" s="230"/>
      <c r="S296" s="37" t="s">
        <v>355</v>
      </c>
      <c r="T296" s="87"/>
      <c r="U296" s="88"/>
      <c r="V296" s="88"/>
      <c r="W296" s="88"/>
      <c r="X296" s="88"/>
      <c r="Y296" s="88"/>
      <c r="Z296" s="38" t="str">
        <f t="shared" si="17"/>
        <v/>
      </c>
      <c r="AA296" s="92">
        <f t="shared" si="20"/>
        <v>0</v>
      </c>
      <c r="AB296" s="92">
        <f t="shared" si="21"/>
        <v>0</v>
      </c>
      <c r="AC296" s="333"/>
      <c r="AD296" s="289"/>
      <c r="AE296" s="289"/>
      <c r="AF296" s="292"/>
      <c r="AG296" s="292"/>
      <c r="AH296" s="238"/>
      <c r="AI296" s="238"/>
      <c r="AJ296" s="221"/>
      <c r="AK296" s="221"/>
      <c r="AL296" s="221"/>
      <c r="AM296" s="301"/>
      <c r="AN296" s="301"/>
      <c r="AO296" s="301"/>
      <c r="AP296" s="301"/>
      <c r="AQ296" s="305"/>
      <c r="AR296" s="247"/>
    </row>
    <row r="297" spans="1:44" s="86" customFormat="1" ht="17.100000000000001" customHeight="1">
      <c r="A297" s="322"/>
      <c r="B297" s="271"/>
      <c r="C297" s="325"/>
      <c r="D297" s="271"/>
      <c r="E297" s="274"/>
      <c r="F297" s="271"/>
      <c r="G297" s="277"/>
      <c r="H297" s="268"/>
      <c r="I297" s="279"/>
      <c r="J297" s="281"/>
      <c r="K297" s="213"/>
      <c r="L297" s="213"/>
      <c r="M297" s="281"/>
      <c r="N297" s="292"/>
      <c r="O297" s="292"/>
      <c r="P297" s="243"/>
      <c r="Q297" s="213"/>
      <c r="R297" s="230"/>
      <c r="S297" s="37" t="s">
        <v>356</v>
      </c>
      <c r="T297" s="87"/>
      <c r="U297" s="88"/>
      <c r="V297" s="88"/>
      <c r="W297" s="88"/>
      <c r="X297" s="88"/>
      <c r="Y297" s="88"/>
      <c r="Z297" s="38" t="str">
        <f t="shared" si="17"/>
        <v/>
      </c>
      <c r="AA297" s="92">
        <f t="shared" si="20"/>
        <v>0</v>
      </c>
      <c r="AB297" s="92">
        <f t="shared" si="21"/>
        <v>0</v>
      </c>
      <c r="AC297" s="333"/>
      <c r="AD297" s="289"/>
      <c r="AE297" s="289"/>
      <c r="AF297" s="292"/>
      <c r="AG297" s="292"/>
      <c r="AH297" s="238"/>
      <c r="AI297" s="238"/>
      <c r="AJ297" s="221"/>
      <c r="AK297" s="221"/>
      <c r="AL297" s="221"/>
      <c r="AM297" s="301"/>
      <c r="AN297" s="301"/>
      <c r="AO297" s="301"/>
      <c r="AP297" s="301"/>
      <c r="AQ297" s="305"/>
      <c r="AR297" s="247"/>
    </row>
    <row r="298" spans="1:44" s="86" customFormat="1" ht="17.100000000000001" customHeight="1">
      <c r="A298" s="322"/>
      <c r="B298" s="271"/>
      <c r="C298" s="325"/>
      <c r="D298" s="271"/>
      <c r="E298" s="274"/>
      <c r="F298" s="271"/>
      <c r="G298" s="277"/>
      <c r="H298" s="268"/>
      <c r="I298" s="279"/>
      <c r="J298" s="281"/>
      <c r="K298" s="213"/>
      <c r="L298" s="213"/>
      <c r="M298" s="281"/>
      <c r="N298" s="292"/>
      <c r="O298" s="292"/>
      <c r="P298" s="243"/>
      <c r="Q298" s="213"/>
      <c r="R298" s="230"/>
      <c r="S298" s="37" t="s">
        <v>357</v>
      </c>
      <c r="T298" s="87"/>
      <c r="U298" s="88"/>
      <c r="V298" s="88"/>
      <c r="W298" s="88"/>
      <c r="X298" s="88"/>
      <c r="Y298" s="88"/>
      <c r="Z298" s="38" t="str">
        <f t="shared" si="17"/>
        <v/>
      </c>
      <c r="AA298" s="92">
        <f t="shared" si="20"/>
        <v>0</v>
      </c>
      <c r="AB298" s="92">
        <f t="shared" si="21"/>
        <v>0</v>
      </c>
      <c r="AC298" s="333"/>
      <c r="AD298" s="289"/>
      <c r="AE298" s="289"/>
      <c r="AF298" s="292"/>
      <c r="AG298" s="292"/>
      <c r="AH298" s="238"/>
      <c r="AI298" s="238"/>
      <c r="AJ298" s="221"/>
      <c r="AK298" s="221"/>
      <c r="AL298" s="221"/>
      <c r="AM298" s="301"/>
      <c r="AN298" s="301"/>
      <c r="AO298" s="301"/>
      <c r="AP298" s="301"/>
      <c r="AQ298" s="305"/>
      <c r="AR298" s="247"/>
    </row>
    <row r="299" spans="1:44" s="86" customFormat="1" ht="17.100000000000001" customHeight="1">
      <c r="A299" s="322"/>
      <c r="B299" s="271"/>
      <c r="C299" s="325"/>
      <c r="D299" s="271"/>
      <c r="E299" s="274"/>
      <c r="F299" s="271"/>
      <c r="G299" s="277"/>
      <c r="H299" s="268"/>
      <c r="I299" s="279">
        <v>13.3</v>
      </c>
      <c r="J299" s="281"/>
      <c r="K299" s="213"/>
      <c r="L299" s="213"/>
      <c r="M299" s="281"/>
      <c r="N299" s="292"/>
      <c r="O299" s="292"/>
      <c r="P299" s="243"/>
      <c r="Q299" s="213"/>
      <c r="R299" s="287">
        <f>IF(Q299="SI",1,IF(Q299="NO",3,0))</f>
        <v>0</v>
      </c>
      <c r="S299" s="37" t="s">
        <v>358</v>
      </c>
      <c r="T299" s="87"/>
      <c r="U299" s="88"/>
      <c r="V299" s="88"/>
      <c r="W299" s="88"/>
      <c r="X299" s="88"/>
      <c r="Y299" s="88"/>
      <c r="Z299" s="38" t="str">
        <f t="shared" si="17"/>
        <v/>
      </c>
      <c r="AA299" s="92">
        <f t="shared" si="20"/>
        <v>0</v>
      </c>
      <c r="AB299" s="92">
        <f t="shared" si="21"/>
        <v>0</v>
      </c>
      <c r="AC299" s="333"/>
      <c r="AD299" s="289"/>
      <c r="AE299" s="289"/>
      <c r="AF299" s="292"/>
      <c r="AG299" s="292"/>
      <c r="AH299" s="238"/>
      <c r="AI299" s="238"/>
      <c r="AJ299" s="221"/>
      <c r="AK299" s="221"/>
      <c r="AL299" s="221"/>
      <c r="AM299" s="301"/>
      <c r="AN299" s="301"/>
      <c r="AO299" s="301"/>
      <c r="AP299" s="301"/>
      <c r="AQ299" s="305"/>
      <c r="AR299" s="303"/>
    </row>
    <row r="300" spans="1:44" s="86" customFormat="1" ht="17.100000000000001" customHeight="1">
      <c r="A300" s="322"/>
      <c r="B300" s="271"/>
      <c r="C300" s="325"/>
      <c r="D300" s="271"/>
      <c r="E300" s="274"/>
      <c r="F300" s="271"/>
      <c r="G300" s="277"/>
      <c r="H300" s="268"/>
      <c r="I300" s="279"/>
      <c r="J300" s="281"/>
      <c r="K300" s="213"/>
      <c r="L300" s="213"/>
      <c r="M300" s="281"/>
      <c r="N300" s="292"/>
      <c r="O300" s="292"/>
      <c r="P300" s="243"/>
      <c r="Q300" s="213"/>
      <c r="R300" s="230"/>
      <c r="S300" s="37" t="s">
        <v>359</v>
      </c>
      <c r="T300" s="87"/>
      <c r="U300" s="88"/>
      <c r="V300" s="88"/>
      <c r="W300" s="88"/>
      <c r="X300" s="88"/>
      <c r="Y300" s="88"/>
      <c r="Z300" s="38" t="str">
        <f t="shared" si="17"/>
        <v/>
      </c>
      <c r="AA300" s="92">
        <f t="shared" si="20"/>
        <v>0</v>
      </c>
      <c r="AB300" s="92">
        <f t="shared" si="21"/>
        <v>0</v>
      </c>
      <c r="AC300" s="333"/>
      <c r="AD300" s="289"/>
      <c r="AE300" s="289"/>
      <c r="AF300" s="292"/>
      <c r="AG300" s="292"/>
      <c r="AH300" s="238"/>
      <c r="AI300" s="238"/>
      <c r="AJ300" s="221"/>
      <c r="AK300" s="221"/>
      <c r="AL300" s="221"/>
      <c r="AM300" s="301"/>
      <c r="AN300" s="301"/>
      <c r="AO300" s="301"/>
      <c r="AP300" s="301"/>
      <c r="AQ300" s="305"/>
      <c r="AR300" s="247"/>
    </row>
    <row r="301" spans="1:44" s="86" customFormat="1" ht="17.100000000000001" customHeight="1">
      <c r="A301" s="322"/>
      <c r="B301" s="271"/>
      <c r="C301" s="325"/>
      <c r="D301" s="271"/>
      <c r="E301" s="274"/>
      <c r="F301" s="271"/>
      <c r="G301" s="277"/>
      <c r="H301" s="268"/>
      <c r="I301" s="279"/>
      <c r="J301" s="281"/>
      <c r="K301" s="213"/>
      <c r="L301" s="213"/>
      <c r="M301" s="281"/>
      <c r="N301" s="292"/>
      <c r="O301" s="292"/>
      <c r="P301" s="243"/>
      <c r="Q301" s="213"/>
      <c r="R301" s="230"/>
      <c r="S301" s="37" t="s">
        <v>360</v>
      </c>
      <c r="T301" s="87"/>
      <c r="U301" s="88"/>
      <c r="V301" s="88"/>
      <c r="W301" s="88"/>
      <c r="X301" s="88"/>
      <c r="Y301" s="88"/>
      <c r="Z301" s="38" t="str">
        <f t="shared" si="17"/>
        <v/>
      </c>
      <c r="AA301" s="92">
        <f t="shared" si="20"/>
        <v>0</v>
      </c>
      <c r="AB301" s="92">
        <f t="shared" si="21"/>
        <v>0</v>
      </c>
      <c r="AC301" s="333"/>
      <c r="AD301" s="289"/>
      <c r="AE301" s="289"/>
      <c r="AF301" s="292"/>
      <c r="AG301" s="292"/>
      <c r="AH301" s="238"/>
      <c r="AI301" s="238"/>
      <c r="AJ301" s="221"/>
      <c r="AK301" s="221"/>
      <c r="AL301" s="221"/>
      <c r="AM301" s="301"/>
      <c r="AN301" s="301"/>
      <c r="AO301" s="301"/>
      <c r="AP301" s="301"/>
      <c r="AQ301" s="305"/>
      <c r="AR301" s="247"/>
    </row>
    <row r="302" spans="1:44" s="86" customFormat="1" ht="17.100000000000001" customHeight="1">
      <c r="A302" s="322"/>
      <c r="B302" s="271"/>
      <c r="C302" s="325"/>
      <c r="D302" s="271"/>
      <c r="E302" s="274"/>
      <c r="F302" s="271"/>
      <c r="G302" s="277"/>
      <c r="H302" s="268"/>
      <c r="I302" s="279"/>
      <c r="J302" s="281"/>
      <c r="K302" s="213"/>
      <c r="L302" s="213"/>
      <c r="M302" s="281"/>
      <c r="N302" s="292"/>
      <c r="O302" s="292"/>
      <c r="P302" s="243"/>
      <c r="Q302" s="213"/>
      <c r="R302" s="230"/>
      <c r="S302" s="37" t="s">
        <v>361</v>
      </c>
      <c r="T302" s="87"/>
      <c r="U302" s="88"/>
      <c r="V302" s="88"/>
      <c r="W302" s="88"/>
      <c r="X302" s="88"/>
      <c r="Y302" s="88"/>
      <c r="Z302" s="38" t="str">
        <f t="shared" si="17"/>
        <v/>
      </c>
      <c r="AA302" s="92">
        <f t="shared" si="20"/>
        <v>0</v>
      </c>
      <c r="AB302" s="92">
        <f t="shared" si="21"/>
        <v>0</v>
      </c>
      <c r="AC302" s="333"/>
      <c r="AD302" s="289"/>
      <c r="AE302" s="289"/>
      <c r="AF302" s="292"/>
      <c r="AG302" s="292"/>
      <c r="AH302" s="238"/>
      <c r="AI302" s="238"/>
      <c r="AJ302" s="221"/>
      <c r="AK302" s="221"/>
      <c r="AL302" s="221"/>
      <c r="AM302" s="301"/>
      <c r="AN302" s="301"/>
      <c r="AO302" s="301"/>
      <c r="AP302" s="301"/>
      <c r="AQ302" s="305"/>
      <c r="AR302" s="247"/>
    </row>
    <row r="303" spans="1:44" s="86" customFormat="1" ht="17.100000000000001" customHeight="1">
      <c r="A303" s="322"/>
      <c r="B303" s="271"/>
      <c r="C303" s="325"/>
      <c r="D303" s="271"/>
      <c r="E303" s="274"/>
      <c r="F303" s="271"/>
      <c r="G303" s="277"/>
      <c r="H303" s="268"/>
      <c r="I303" s="279"/>
      <c r="J303" s="281"/>
      <c r="K303" s="213"/>
      <c r="L303" s="213"/>
      <c r="M303" s="281"/>
      <c r="N303" s="292"/>
      <c r="O303" s="292"/>
      <c r="P303" s="243"/>
      <c r="Q303" s="213"/>
      <c r="R303" s="230"/>
      <c r="S303" s="37" t="s">
        <v>362</v>
      </c>
      <c r="T303" s="87"/>
      <c r="U303" s="88"/>
      <c r="V303" s="88"/>
      <c r="W303" s="88"/>
      <c r="X303" s="88"/>
      <c r="Y303" s="88"/>
      <c r="Z303" s="38" t="str">
        <f t="shared" si="17"/>
        <v/>
      </c>
      <c r="AA303" s="92">
        <f t="shared" si="20"/>
        <v>0</v>
      </c>
      <c r="AB303" s="92">
        <f t="shared" si="21"/>
        <v>0</v>
      </c>
      <c r="AC303" s="333"/>
      <c r="AD303" s="289"/>
      <c r="AE303" s="289"/>
      <c r="AF303" s="292"/>
      <c r="AG303" s="292"/>
      <c r="AH303" s="238"/>
      <c r="AI303" s="238"/>
      <c r="AJ303" s="221"/>
      <c r="AK303" s="221"/>
      <c r="AL303" s="221"/>
      <c r="AM303" s="301"/>
      <c r="AN303" s="301"/>
      <c r="AO303" s="301"/>
      <c r="AP303" s="301"/>
      <c r="AQ303" s="305"/>
      <c r="AR303" s="247"/>
    </row>
    <row r="304" spans="1:44" s="86" customFormat="1" ht="17.100000000000001" customHeight="1">
      <c r="A304" s="322"/>
      <c r="B304" s="271"/>
      <c r="C304" s="325"/>
      <c r="D304" s="271"/>
      <c r="E304" s="274"/>
      <c r="F304" s="271"/>
      <c r="G304" s="277"/>
      <c r="H304" s="268"/>
      <c r="I304" s="279">
        <v>13.4</v>
      </c>
      <c r="J304" s="281"/>
      <c r="K304" s="213"/>
      <c r="L304" s="213"/>
      <c r="M304" s="281"/>
      <c r="N304" s="292"/>
      <c r="O304" s="292"/>
      <c r="P304" s="243"/>
      <c r="Q304" s="213"/>
      <c r="R304" s="287">
        <f>IF(Q304="SI",1,IF(Q304="NO",3,0))</f>
        <v>0</v>
      </c>
      <c r="S304" s="37" t="s">
        <v>363</v>
      </c>
      <c r="T304" s="87"/>
      <c r="U304" s="88"/>
      <c r="V304" s="88"/>
      <c r="W304" s="88"/>
      <c r="X304" s="88"/>
      <c r="Y304" s="88"/>
      <c r="Z304" s="38" t="str">
        <f t="shared" si="17"/>
        <v/>
      </c>
      <c r="AA304" s="92">
        <f t="shared" si="20"/>
        <v>0</v>
      </c>
      <c r="AB304" s="92">
        <f t="shared" si="21"/>
        <v>0</v>
      </c>
      <c r="AC304" s="333"/>
      <c r="AD304" s="289"/>
      <c r="AE304" s="289"/>
      <c r="AF304" s="292"/>
      <c r="AG304" s="292"/>
      <c r="AH304" s="238"/>
      <c r="AI304" s="238"/>
      <c r="AJ304" s="221"/>
      <c r="AK304" s="221"/>
      <c r="AL304" s="221"/>
      <c r="AM304" s="301"/>
      <c r="AN304" s="301"/>
      <c r="AO304" s="301"/>
      <c r="AP304" s="301"/>
      <c r="AQ304" s="305"/>
      <c r="AR304" s="303"/>
    </row>
    <row r="305" spans="1:44" s="86" customFormat="1" ht="17.100000000000001" customHeight="1">
      <c r="A305" s="322"/>
      <c r="B305" s="271"/>
      <c r="C305" s="325"/>
      <c r="D305" s="271"/>
      <c r="E305" s="274"/>
      <c r="F305" s="271"/>
      <c r="G305" s="277"/>
      <c r="H305" s="268"/>
      <c r="I305" s="279"/>
      <c r="J305" s="281"/>
      <c r="K305" s="213"/>
      <c r="L305" s="213"/>
      <c r="M305" s="281"/>
      <c r="N305" s="292"/>
      <c r="O305" s="292"/>
      <c r="P305" s="243"/>
      <c r="Q305" s="213"/>
      <c r="R305" s="230"/>
      <c r="S305" s="37" t="s">
        <v>364</v>
      </c>
      <c r="T305" s="87"/>
      <c r="U305" s="88"/>
      <c r="V305" s="88"/>
      <c r="W305" s="88"/>
      <c r="X305" s="88"/>
      <c r="Y305" s="88"/>
      <c r="Z305" s="38" t="str">
        <f t="shared" si="17"/>
        <v/>
      </c>
      <c r="AA305" s="92">
        <f t="shared" si="20"/>
        <v>0</v>
      </c>
      <c r="AB305" s="92">
        <f t="shared" si="21"/>
        <v>0</v>
      </c>
      <c r="AC305" s="333"/>
      <c r="AD305" s="289"/>
      <c r="AE305" s="289"/>
      <c r="AF305" s="292"/>
      <c r="AG305" s="292"/>
      <c r="AH305" s="238"/>
      <c r="AI305" s="238"/>
      <c r="AJ305" s="221"/>
      <c r="AK305" s="221"/>
      <c r="AL305" s="221"/>
      <c r="AM305" s="301"/>
      <c r="AN305" s="301"/>
      <c r="AO305" s="301"/>
      <c r="AP305" s="301"/>
      <c r="AQ305" s="305"/>
      <c r="AR305" s="247"/>
    </row>
    <row r="306" spans="1:44" s="86" customFormat="1" ht="17.100000000000001" customHeight="1">
      <c r="A306" s="322"/>
      <c r="B306" s="271"/>
      <c r="C306" s="325"/>
      <c r="D306" s="271"/>
      <c r="E306" s="274"/>
      <c r="F306" s="271"/>
      <c r="G306" s="277"/>
      <c r="H306" s="268"/>
      <c r="I306" s="279"/>
      <c r="J306" s="281"/>
      <c r="K306" s="213"/>
      <c r="L306" s="213"/>
      <c r="M306" s="281"/>
      <c r="N306" s="292"/>
      <c r="O306" s="292"/>
      <c r="P306" s="243"/>
      <c r="Q306" s="213"/>
      <c r="R306" s="230"/>
      <c r="S306" s="37" t="s">
        <v>365</v>
      </c>
      <c r="T306" s="87"/>
      <c r="U306" s="88"/>
      <c r="V306" s="88"/>
      <c r="W306" s="88"/>
      <c r="X306" s="88"/>
      <c r="Y306" s="88"/>
      <c r="Z306" s="38" t="str">
        <f t="shared" si="17"/>
        <v/>
      </c>
      <c r="AA306" s="92">
        <f t="shared" si="20"/>
        <v>0</v>
      </c>
      <c r="AB306" s="92">
        <f t="shared" si="21"/>
        <v>0</v>
      </c>
      <c r="AC306" s="333"/>
      <c r="AD306" s="289"/>
      <c r="AE306" s="289"/>
      <c r="AF306" s="292"/>
      <c r="AG306" s="292"/>
      <c r="AH306" s="238"/>
      <c r="AI306" s="238"/>
      <c r="AJ306" s="221"/>
      <c r="AK306" s="221"/>
      <c r="AL306" s="221"/>
      <c r="AM306" s="301"/>
      <c r="AN306" s="301"/>
      <c r="AO306" s="301"/>
      <c r="AP306" s="301"/>
      <c r="AQ306" s="305"/>
      <c r="AR306" s="247"/>
    </row>
    <row r="307" spans="1:44" s="86" customFormat="1" ht="17.100000000000001" customHeight="1">
      <c r="A307" s="322"/>
      <c r="B307" s="271"/>
      <c r="C307" s="325"/>
      <c r="D307" s="271"/>
      <c r="E307" s="274"/>
      <c r="F307" s="271"/>
      <c r="G307" s="277"/>
      <c r="H307" s="268"/>
      <c r="I307" s="279"/>
      <c r="J307" s="281"/>
      <c r="K307" s="213"/>
      <c r="L307" s="213"/>
      <c r="M307" s="281"/>
      <c r="N307" s="292"/>
      <c r="O307" s="292"/>
      <c r="P307" s="243"/>
      <c r="Q307" s="213"/>
      <c r="R307" s="230"/>
      <c r="S307" s="37" t="s">
        <v>366</v>
      </c>
      <c r="T307" s="87"/>
      <c r="U307" s="88"/>
      <c r="V307" s="88"/>
      <c r="W307" s="88"/>
      <c r="X307" s="88"/>
      <c r="Y307" s="88"/>
      <c r="Z307" s="38" t="str">
        <f t="shared" si="17"/>
        <v/>
      </c>
      <c r="AA307" s="92">
        <f t="shared" si="20"/>
        <v>0</v>
      </c>
      <c r="AB307" s="92">
        <f t="shared" si="21"/>
        <v>0</v>
      </c>
      <c r="AC307" s="333"/>
      <c r="AD307" s="289"/>
      <c r="AE307" s="289"/>
      <c r="AF307" s="292"/>
      <c r="AG307" s="292"/>
      <c r="AH307" s="238"/>
      <c r="AI307" s="238"/>
      <c r="AJ307" s="221"/>
      <c r="AK307" s="221"/>
      <c r="AL307" s="221"/>
      <c r="AM307" s="301"/>
      <c r="AN307" s="301"/>
      <c r="AO307" s="301"/>
      <c r="AP307" s="301"/>
      <c r="AQ307" s="305"/>
      <c r="AR307" s="247"/>
    </row>
    <row r="308" spans="1:44" s="86" customFormat="1" ht="17.100000000000001" customHeight="1">
      <c r="A308" s="322"/>
      <c r="B308" s="271"/>
      <c r="C308" s="325"/>
      <c r="D308" s="271"/>
      <c r="E308" s="274"/>
      <c r="F308" s="271"/>
      <c r="G308" s="277"/>
      <c r="H308" s="268"/>
      <c r="I308" s="279"/>
      <c r="J308" s="281"/>
      <c r="K308" s="213"/>
      <c r="L308" s="213"/>
      <c r="M308" s="281"/>
      <c r="N308" s="292"/>
      <c r="O308" s="292"/>
      <c r="P308" s="243"/>
      <c r="Q308" s="213"/>
      <c r="R308" s="230"/>
      <c r="S308" s="37" t="s">
        <v>367</v>
      </c>
      <c r="T308" s="87"/>
      <c r="U308" s="88"/>
      <c r="V308" s="88"/>
      <c r="W308" s="88"/>
      <c r="X308" s="88"/>
      <c r="Y308" s="88"/>
      <c r="Z308" s="38" t="str">
        <f t="shared" si="17"/>
        <v/>
      </c>
      <c r="AA308" s="92">
        <f t="shared" si="20"/>
        <v>0</v>
      </c>
      <c r="AB308" s="92">
        <f t="shared" si="21"/>
        <v>0</v>
      </c>
      <c r="AC308" s="333"/>
      <c r="AD308" s="289"/>
      <c r="AE308" s="289"/>
      <c r="AF308" s="292"/>
      <c r="AG308" s="292"/>
      <c r="AH308" s="238"/>
      <c r="AI308" s="238"/>
      <c r="AJ308" s="221"/>
      <c r="AK308" s="221"/>
      <c r="AL308" s="221"/>
      <c r="AM308" s="301"/>
      <c r="AN308" s="301"/>
      <c r="AO308" s="301"/>
      <c r="AP308" s="301"/>
      <c r="AQ308" s="305"/>
      <c r="AR308" s="247"/>
    </row>
    <row r="309" spans="1:44" s="86" customFormat="1" ht="17.100000000000001" customHeight="1">
      <c r="A309" s="322"/>
      <c r="B309" s="271"/>
      <c r="C309" s="325"/>
      <c r="D309" s="271"/>
      <c r="E309" s="274"/>
      <c r="F309" s="271"/>
      <c r="G309" s="277"/>
      <c r="H309" s="268"/>
      <c r="I309" s="279">
        <v>13.5</v>
      </c>
      <c r="J309" s="281"/>
      <c r="K309" s="213"/>
      <c r="L309" s="213"/>
      <c r="M309" s="281"/>
      <c r="N309" s="292"/>
      <c r="O309" s="292"/>
      <c r="P309" s="243"/>
      <c r="Q309" s="213"/>
      <c r="R309" s="287">
        <f>IF(Q309="SI",1,IF(Q309="NO",3,0))</f>
        <v>0</v>
      </c>
      <c r="S309" s="37" t="s">
        <v>368</v>
      </c>
      <c r="T309" s="87"/>
      <c r="U309" s="88"/>
      <c r="V309" s="88"/>
      <c r="W309" s="88"/>
      <c r="X309" s="88"/>
      <c r="Y309" s="88"/>
      <c r="Z309" s="38" t="str">
        <f t="shared" si="17"/>
        <v/>
      </c>
      <c r="AA309" s="92">
        <f t="shared" si="20"/>
        <v>0</v>
      </c>
      <c r="AB309" s="92">
        <f t="shared" si="21"/>
        <v>0</v>
      </c>
      <c r="AC309" s="333"/>
      <c r="AD309" s="289"/>
      <c r="AE309" s="289"/>
      <c r="AF309" s="292"/>
      <c r="AG309" s="292"/>
      <c r="AH309" s="238"/>
      <c r="AI309" s="238"/>
      <c r="AJ309" s="221"/>
      <c r="AK309" s="221"/>
      <c r="AL309" s="221"/>
      <c r="AM309" s="301"/>
      <c r="AN309" s="301"/>
      <c r="AO309" s="301"/>
      <c r="AP309" s="301"/>
      <c r="AQ309" s="305"/>
      <c r="AR309" s="303"/>
    </row>
    <row r="310" spans="1:44" s="86" customFormat="1" ht="17.100000000000001" customHeight="1">
      <c r="A310" s="322"/>
      <c r="B310" s="271"/>
      <c r="C310" s="325"/>
      <c r="D310" s="271"/>
      <c r="E310" s="274"/>
      <c r="F310" s="271"/>
      <c r="G310" s="277"/>
      <c r="H310" s="268"/>
      <c r="I310" s="279"/>
      <c r="J310" s="281"/>
      <c r="K310" s="213"/>
      <c r="L310" s="213"/>
      <c r="M310" s="281"/>
      <c r="N310" s="292"/>
      <c r="O310" s="292"/>
      <c r="P310" s="243"/>
      <c r="Q310" s="213"/>
      <c r="R310" s="230"/>
      <c r="S310" s="37" t="s">
        <v>369</v>
      </c>
      <c r="T310" s="87"/>
      <c r="U310" s="88"/>
      <c r="V310" s="88"/>
      <c r="W310" s="88"/>
      <c r="X310" s="88"/>
      <c r="Y310" s="88"/>
      <c r="Z310" s="38" t="str">
        <f t="shared" ref="Z310:Z373" si="22">IF($T310&lt;&gt;"",IF(AND(V310="SI",W310="SI",X310="SI",Y310="SI"),"Suficiente",IF(OR(V310="NO",W310="NO",X310="NO",Y310="NO"),"Deficiente",IF(OR(V310="",W310="",X310="",Y310=""),"Falta Valorar el Control",""))),"")</f>
        <v/>
      </c>
      <c r="AA310" s="92">
        <f t="shared" si="20"/>
        <v>0</v>
      </c>
      <c r="AB310" s="92">
        <f t="shared" si="21"/>
        <v>0</v>
      </c>
      <c r="AC310" s="333"/>
      <c r="AD310" s="289"/>
      <c r="AE310" s="289"/>
      <c r="AF310" s="292"/>
      <c r="AG310" s="292"/>
      <c r="AH310" s="238"/>
      <c r="AI310" s="238"/>
      <c r="AJ310" s="221"/>
      <c r="AK310" s="221"/>
      <c r="AL310" s="221"/>
      <c r="AM310" s="301"/>
      <c r="AN310" s="301"/>
      <c r="AO310" s="301"/>
      <c r="AP310" s="301"/>
      <c r="AQ310" s="305"/>
      <c r="AR310" s="247"/>
    </row>
    <row r="311" spans="1:44" s="86" customFormat="1" ht="17.100000000000001" customHeight="1">
      <c r="A311" s="322"/>
      <c r="B311" s="271"/>
      <c r="C311" s="325"/>
      <c r="D311" s="271"/>
      <c r="E311" s="274"/>
      <c r="F311" s="271"/>
      <c r="G311" s="277"/>
      <c r="H311" s="268"/>
      <c r="I311" s="279"/>
      <c r="J311" s="281"/>
      <c r="K311" s="213"/>
      <c r="L311" s="213"/>
      <c r="M311" s="281"/>
      <c r="N311" s="292"/>
      <c r="O311" s="292"/>
      <c r="P311" s="243"/>
      <c r="Q311" s="213"/>
      <c r="R311" s="230"/>
      <c r="S311" s="37" t="s">
        <v>370</v>
      </c>
      <c r="T311" s="87"/>
      <c r="U311" s="88"/>
      <c r="V311" s="88"/>
      <c r="W311" s="88"/>
      <c r="X311" s="88"/>
      <c r="Y311" s="88"/>
      <c r="Z311" s="38" t="str">
        <f t="shared" si="22"/>
        <v/>
      </c>
      <c r="AA311" s="92">
        <f t="shared" si="20"/>
        <v>0</v>
      </c>
      <c r="AB311" s="92">
        <f t="shared" si="21"/>
        <v>0</v>
      </c>
      <c r="AC311" s="333"/>
      <c r="AD311" s="289"/>
      <c r="AE311" s="289"/>
      <c r="AF311" s="292"/>
      <c r="AG311" s="292"/>
      <c r="AH311" s="238"/>
      <c r="AI311" s="238"/>
      <c r="AJ311" s="221"/>
      <c r="AK311" s="221"/>
      <c r="AL311" s="221"/>
      <c r="AM311" s="301"/>
      <c r="AN311" s="301"/>
      <c r="AO311" s="301"/>
      <c r="AP311" s="301"/>
      <c r="AQ311" s="305"/>
      <c r="AR311" s="247"/>
    </row>
    <row r="312" spans="1:44" s="86" customFormat="1" ht="17.100000000000001" customHeight="1">
      <c r="A312" s="322"/>
      <c r="B312" s="271"/>
      <c r="C312" s="325"/>
      <c r="D312" s="271"/>
      <c r="E312" s="274"/>
      <c r="F312" s="271"/>
      <c r="G312" s="277"/>
      <c r="H312" s="268"/>
      <c r="I312" s="279"/>
      <c r="J312" s="281"/>
      <c r="K312" s="213"/>
      <c r="L312" s="213"/>
      <c r="M312" s="281"/>
      <c r="N312" s="292"/>
      <c r="O312" s="292"/>
      <c r="P312" s="243"/>
      <c r="Q312" s="213"/>
      <c r="R312" s="230"/>
      <c r="S312" s="37" t="s">
        <v>371</v>
      </c>
      <c r="T312" s="87"/>
      <c r="U312" s="88"/>
      <c r="V312" s="88"/>
      <c r="W312" s="88"/>
      <c r="X312" s="88"/>
      <c r="Y312" s="88"/>
      <c r="Z312" s="38" t="str">
        <f t="shared" si="22"/>
        <v/>
      </c>
      <c r="AA312" s="92">
        <f t="shared" si="20"/>
        <v>0</v>
      </c>
      <c r="AB312" s="92">
        <f t="shared" si="21"/>
        <v>0</v>
      </c>
      <c r="AC312" s="333"/>
      <c r="AD312" s="289"/>
      <c r="AE312" s="289"/>
      <c r="AF312" s="292"/>
      <c r="AG312" s="292"/>
      <c r="AH312" s="238"/>
      <c r="AI312" s="238"/>
      <c r="AJ312" s="221"/>
      <c r="AK312" s="221"/>
      <c r="AL312" s="221"/>
      <c r="AM312" s="301"/>
      <c r="AN312" s="301"/>
      <c r="AO312" s="301"/>
      <c r="AP312" s="301"/>
      <c r="AQ312" s="305"/>
      <c r="AR312" s="247"/>
    </row>
    <row r="313" spans="1:44" s="86" customFormat="1" ht="17.100000000000001" customHeight="1">
      <c r="A313" s="323"/>
      <c r="B313" s="272"/>
      <c r="C313" s="326"/>
      <c r="D313" s="272"/>
      <c r="E313" s="275"/>
      <c r="F313" s="272"/>
      <c r="G313" s="278"/>
      <c r="H313" s="269"/>
      <c r="I313" s="280"/>
      <c r="J313" s="282"/>
      <c r="K313" s="233"/>
      <c r="L313" s="233"/>
      <c r="M313" s="282"/>
      <c r="N313" s="293"/>
      <c r="O313" s="293"/>
      <c r="P313" s="285"/>
      <c r="Q313" s="233"/>
      <c r="R313" s="232"/>
      <c r="S313" s="39" t="s">
        <v>372</v>
      </c>
      <c r="T313" s="89"/>
      <c r="U313" s="90"/>
      <c r="V313" s="90"/>
      <c r="W313" s="90"/>
      <c r="X313" s="90"/>
      <c r="Y313" s="90"/>
      <c r="Z313" s="40" t="str">
        <f t="shared" si="22"/>
        <v/>
      </c>
      <c r="AA313" s="93">
        <f t="shared" si="20"/>
        <v>0</v>
      </c>
      <c r="AB313" s="93">
        <f t="shared" si="21"/>
        <v>0</v>
      </c>
      <c r="AC313" s="334"/>
      <c r="AD313" s="290"/>
      <c r="AE313" s="290"/>
      <c r="AF313" s="293"/>
      <c r="AG313" s="293"/>
      <c r="AH313" s="239"/>
      <c r="AI313" s="239"/>
      <c r="AJ313" s="222"/>
      <c r="AK313" s="222"/>
      <c r="AL313" s="222"/>
      <c r="AM313" s="309"/>
      <c r="AN313" s="309"/>
      <c r="AO313" s="309"/>
      <c r="AP313" s="309"/>
      <c r="AQ313" s="327"/>
      <c r="AR313" s="248"/>
    </row>
    <row r="314" spans="1:44" s="86" customFormat="1" ht="17.100000000000001" customHeight="1">
      <c r="A314" s="315" t="str">
        <f>IF(E314&lt;&gt;"",'Información General'!$D$14&amp;"_"&amp;+$A$1+14,"")</f>
        <v/>
      </c>
      <c r="B314" s="258"/>
      <c r="C314" s="318"/>
      <c r="D314" s="258"/>
      <c r="E314" s="261"/>
      <c r="F314" s="258"/>
      <c r="G314" s="264"/>
      <c r="H314" s="267"/>
      <c r="I314" s="283">
        <v>14.1</v>
      </c>
      <c r="J314" s="267"/>
      <c r="K314" s="212"/>
      <c r="L314" s="212"/>
      <c r="M314" s="267"/>
      <c r="N314" s="214"/>
      <c r="O314" s="214"/>
      <c r="P314" s="223" t="str">
        <f>IF(AND(N314&lt;&gt;"",O314&lt;&gt;""),IF(AND(N314&gt;5,O314&gt;5),"I",IF(AND(N314&lt;=5,O314&gt;5),"II",IF(AND(N314&gt;5,O314&lt;=5),"IV",IF(AND(N314&lt;=5,O314&lt;=5),"III")))),"")</f>
        <v/>
      </c>
      <c r="Q314" s="212"/>
      <c r="R314" s="229">
        <f>IF(Q314="SI",1,IF(Q314="NO",3,0))</f>
        <v>0</v>
      </c>
      <c r="S314" s="35" t="s">
        <v>373</v>
      </c>
      <c r="T314" s="84"/>
      <c r="U314" s="85"/>
      <c r="V314" s="85"/>
      <c r="W314" s="85"/>
      <c r="X314" s="85"/>
      <c r="Y314" s="85"/>
      <c r="Z314" s="36" t="str">
        <f t="shared" si="22"/>
        <v/>
      </c>
      <c r="AA314" s="91">
        <f>IF(Z314="Suficiente",1,0)</f>
        <v>0</v>
      </c>
      <c r="AB314" s="91">
        <f>IF(Z314="Deficiente",1,0)</f>
        <v>0</v>
      </c>
      <c r="AC314" s="226" t="str">
        <f>IF(SUM(R314:R338)&gt;=1,IF((SUM(R314:R338)/COUNTA(Q314:Q338))=1,IF(SUM(AA314:AA338)&gt;=1,IF(SUM(AA314:AA338)/(SUM(AA314:AA338)+SUM(AB314:AB338))=100%,"SI","NO"),"NO"),"NO"),"")</f>
        <v/>
      </c>
      <c r="AD314" s="328" t="str">
        <f>IF($N314=1,"b","")</f>
        <v/>
      </c>
      <c r="AE314" s="328" t="str">
        <f>IF($O314=1,"b","")</f>
        <v/>
      </c>
      <c r="AF314" s="214"/>
      <c r="AG314" s="214"/>
      <c r="AH314" s="240">
        <f>IF(OR($AD314="b",$AE314="b"),2,0)</f>
        <v>0</v>
      </c>
      <c r="AI314" s="240">
        <f>IF(AND($N314=1,$AF314=1,$O314=1,$AG314=1),1,0)</f>
        <v>0</v>
      </c>
      <c r="AJ314" s="217">
        <f>IF(AF314&lt;&gt;"",IF(AI314=1,1,IF(OR($AF314&gt;$N314,AND($AC314="SI",$AF314=$N314),AND($AC314="NO",$AF314&lt;&gt;$N314)),0,1)),0)</f>
        <v>0</v>
      </c>
      <c r="AK314" s="217">
        <f>IF(AG314&lt;&gt;"",IF(AI314=1,1,IF(OR(AG314&gt;O314,AND(AC314="SI",AG314=O314),AND(AC314="NO",AG314&lt;&gt;O314)),0,1)),0)</f>
        <v>0</v>
      </c>
      <c r="AL314" s="217">
        <f>IF(AC314&lt;&gt;"",(+AI314+AJ314+AK314),0)</f>
        <v>0</v>
      </c>
      <c r="AM314" s="335" t="str">
        <f>IF($AL314&gt;=2,IF(AND($AF314="",$AG314=""),"",IF(AND($AF314&gt;5,$AG314&gt;5),"I","")),"")</f>
        <v/>
      </c>
      <c r="AN314" s="335" t="str">
        <f>IF($AL314&gt;=2,IF(AND($AF314="",$AG314=""),"",IF(AND($AF314&lt;6,$AG314&gt;5),"II","")),"")</f>
        <v/>
      </c>
      <c r="AO314" s="335" t="str">
        <f>IF($AL314&gt;=2,IF(AND($AF314="",$AG314=""),"",IF(AND($AF314&lt;6,$AG314&lt;6),"III","")),"")</f>
        <v/>
      </c>
      <c r="AP314" s="335" t="str">
        <f>IF($AL314&gt;=2,IF(AND($AF314="",$AG314=""),"",IF(AND($AF314&gt;5,$AG314&lt;6),"IV","")),"")</f>
        <v/>
      </c>
      <c r="AQ314" s="329"/>
      <c r="AR314" s="338"/>
    </row>
    <row r="315" spans="1:44" s="86" customFormat="1" ht="17.100000000000001" customHeight="1">
      <c r="A315" s="316"/>
      <c r="B315" s="259"/>
      <c r="C315" s="319"/>
      <c r="D315" s="259"/>
      <c r="E315" s="262"/>
      <c r="F315" s="259"/>
      <c r="G315" s="265"/>
      <c r="H315" s="268"/>
      <c r="I315" s="284"/>
      <c r="J315" s="268"/>
      <c r="K315" s="210"/>
      <c r="L315" s="210"/>
      <c r="M315" s="268"/>
      <c r="N315" s="215"/>
      <c r="O315" s="215"/>
      <c r="P315" s="224"/>
      <c r="Q315" s="210"/>
      <c r="R315" s="230"/>
      <c r="S315" s="37" t="s">
        <v>374</v>
      </c>
      <c r="T315" s="87"/>
      <c r="U315" s="88"/>
      <c r="V315" s="88"/>
      <c r="W315" s="88"/>
      <c r="X315" s="88"/>
      <c r="Y315" s="88"/>
      <c r="Z315" s="38" t="str">
        <f t="shared" si="22"/>
        <v/>
      </c>
      <c r="AA315" s="92">
        <f t="shared" si="20"/>
        <v>0</v>
      </c>
      <c r="AB315" s="92">
        <f t="shared" ref="AB315:AB338" si="23">IF(Z315="Deficiente",1,0)</f>
        <v>0</v>
      </c>
      <c r="AC315" s="227"/>
      <c r="AD315" s="289"/>
      <c r="AE315" s="289"/>
      <c r="AF315" s="215"/>
      <c r="AG315" s="215"/>
      <c r="AH315" s="238"/>
      <c r="AI315" s="238"/>
      <c r="AJ315" s="218"/>
      <c r="AK315" s="218"/>
      <c r="AL315" s="218"/>
      <c r="AM315" s="301"/>
      <c r="AN315" s="301"/>
      <c r="AO315" s="301"/>
      <c r="AP315" s="301"/>
      <c r="AQ315" s="330"/>
      <c r="AR315" s="247"/>
    </row>
    <row r="316" spans="1:44" s="86" customFormat="1" ht="17.100000000000001" customHeight="1">
      <c r="A316" s="316"/>
      <c r="B316" s="259"/>
      <c r="C316" s="319"/>
      <c r="D316" s="259"/>
      <c r="E316" s="262"/>
      <c r="F316" s="259"/>
      <c r="G316" s="265"/>
      <c r="H316" s="268"/>
      <c r="I316" s="284"/>
      <c r="J316" s="268"/>
      <c r="K316" s="210"/>
      <c r="L316" s="210"/>
      <c r="M316" s="268"/>
      <c r="N316" s="215"/>
      <c r="O316" s="215"/>
      <c r="P316" s="224"/>
      <c r="Q316" s="210"/>
      <c r="R316" s="230"/>
      <c r="S316" s="37" t="s">
        <v>375</v>
      </c>
      <c r="T316" s="87"/>
      <c r="U316" s="88"/>
      <c r="V316" s="88"/>
      <c r="W316" s="88"/>
      <c r="X316" s="88"/>
      <c r="Y316" s="88"/>
      <c r="Z316" s="38" t="str">
        <f t="shared" si="22"/>
        <v/>
      </c>
      <c r="AA316" s="92">
        <f t="shared" si="20"/>
        <v>0</v>
      </c>
      <c r="AB316" s="92">
        <f t="shared" si="23"/>
        <v>0</v>
      </c>
      <c r="AC316" s="227"/>
      <c r="AD316" s="289"/>
      <c r="AE316" s="289"/>
      <c r="AF316" s="215"/>
      <c r="AG316" s="215"/>
      <c r="AH316" s="238"/>
      <c r="AI316" s="238"/>
      <c r="AJ316" s="218"/>
      <c r="AK316" s="218"/>
      <c r="AL316" s="218"/>
      <c r="AM316" s="301"/>
      <c r="AN316" s="301"/>
      <c r="AO316" s="301"/>
      <c r="AP316" s="301"/>
      <c r="AQ316" s="330"/>
      <c r="AR316" s="247"/>
    </row>
    <row r="317" spans="1:44" s="86" customFormat="1" ht="17.100000000000001" customHeight="1">
      <c r="A317" s="316"/>
      <c r="B317" s="259"/>
      <c r="C317" s="319"/>
      <c r="D317" s="259"/>
      <c r="E317" s="262"/>
      <c r="F317" s="259"/>
      <c r="G317" s="265"/>
      <c r="H317" s="268"/>
      <c r="I317" s="284"/>
      <c r="J317" s="268"/>
      <c r="K317" s="210"/>
      <c r="L317" s="210"/>
      <c r="M317" s="268"/>
      <c r="N317" s="215"/>
      <c r="O317" s="215"/>
      <c r="P317" s="224"/>
      <c r="Q317" s="210"/>
      <c r="R317" s="230"/>
      <c r="S317" s="37" t="s">
        <v>376</v>
      </c>
      <c r="T317" s="87"/>
      <c r="U317" s="88"/>
      <c r="V317" s="88"/>
      <c r="W317" s="88"/>
      <c r="X317" s="88"/>
      <c r="Y317" s="88"/>
      <c r="Z317" s="38" t="str">
        <f t="shared" si="22"/>
        <v/>
      </c>
      <c r="AA317" s="92">
        <f t="shared" si="20"/>
        <v>0</v>
      </c>
      <c r="AB317" s="92">
        <f t="shared" si="23"/>
        <v>0</v>
      </c>
      <c r="AC317" s="227"/>
      <c r="AD317" s="289"/>
      <c r="AE317" s="289"/>
      <c r="AF317" s="215"/>
      <c r="AG317" s="215"/>
      <c r="AH317" s="238"/>
      <c r="AI317" s="238"/>
      <c r="AJ317" s="218"/>
      <c r="AK317" s="218"/>
      <c r="AL317" s="218"/>
      <c r="AM317" s="301"/>
      <c r="AN317" s="301"/>
      <c r="AO317" s="301"/>
      <c r="AP317" s="301"/>
      <c r="AQ317" s="330"/>
      <c r="AR317" s="247"/>
    </row>
    <row r="318" spans="1:44" s="86" customFormat="1" ht="17.100000000000001" customHeight="1">
      <c r="A318" s="316"/>
      <c r="B318" s="259"/>
      <c r="C318" s="319"/>
      <c r="D318" s="259"/>
      <c r="E318" s="262"/>
      <c r="F318" s="259"/>
      <c r="G318" s="265"/>
      <c r="H318" s="268"/>
      <c r="I318" s="284"/>
      <c r="J318" s="268"/>
      <c r="K318" s="210"/>
      <c r="L318" s="210"/>
      <c r="M318" s="268"/>
      <c r="N318" s="215"/>
      <c r="O318" s="215"/>
      <c r="P318" s="224"/>
      <c r="Q318" s="210"/>
      <c r="R318" s="230"/>
      <c r="S318" s="37" t="s">
        <v>377</v>
      </c>
      <c r="T318" s="87"/>
      <c r="U318" s="88"/>
      <c r="V318" s="88"/>
      <c r="W318" s="88"/>
      <c r="X318" s="88"/>
      <c r="Y318" s="88"/>
      <c r="Z318" s="38" t="str">
        <f t="shared" si="22"/>
        <v/>
      </c>
      <c r="AA318" s="92">
        <f t="shared" si="20"/>
        <v>0</v>
      </c>
      <c r="AB318" s="92">
        <f t="shared" si="23"/>
        <v>0</v>
      </c>
      <c r="AC318" s="227"/>
      <c r="AD318" s="289"/>
      <c r="AE318" s="289"/>
      <c r="AF318" s="215"/>
      <c r="AG318" s="215"/>
      <c r="AH318" s="238"/>
      <c r="AI318" s="238"/>
      <c r="AJ318" s="218"/>
      <c r="AK318" s="218"/>
      <c r="AL318" s="218"/>
      <c r="AM318" s="301"/>
      <c r="AN318" s="301"/>
      <c r="AO318" s="301"/>
      <c r="AP318" s="301"/>
      <c r="AQ318" s="330"/>
      <c r="AR318" s="247"/>
    </row>
    <row r="319" spans="1:44" s="86" customFormat="1" ht="17.100000000000001" customHeight="1">
      <c r="A319" s="316"/>
      <c r="B319" s="259"/>
      <c r="C319" s="319"/>
      <c r="D319" s="259"/>
      <c r="E319" s="262"/>
      <c r="F319" s="259"/>
      <c r="G319" s="265"/>
      <c r="H319" s="268"/>
      <c r="I319" s="284">
        <v>14.2</v>
      </c>
      <c r="J319" s="268"/>
      <c r="K319" s="210"/>
      <c r="L319" s="210"/>
      <c r="M319" s="268"/>
      <c r="N319" s="215"/>
      <c r="O319" s="215"/>
      <c r="P319" s="224"/>
      <c r="Q319" s="210"/>
      <c r="R319" s="231">
        <f>IF(Q319="SI",1,IF(Q319="NO",3,0))</f>
        <v>0</v>
      </c>
      <c r="S319" s="37" t="s">
        <v>378</v>
      </c>
      <c r="T319" s="87"/>
      <c r="U319" s="88"/>
      <c r="V319" s="88"/>
      <c r="W319" s="88"/>
      <c r="X319" s="88"/>
      <c r="Y319" s="88"/>
      <c r="Z319" s="38" t="str">
        <f t="shared" si="22"/>
        <v/>
      </c>
      <c r="AA319" s="92">
        <f t="shared" si="20"/>
        <v>0</v>
      </c>
      <c r="AB319" s="92">
        <f t="shared" si="23"/>
        <v>0</v>
      </c>
      <c r="AC319" s="227"/>
      <c r="AD319" s="289"/>
      <c r="AE319" s="289"/>
      <c r="AF319" s="215"/>
      <c r="AG319" s="215"/>
      <c r="AH319" s="238"/>
      <c r="AI319" s="238"/>
      <c r="AJ319" s="218"/>
      <c r="AK319" s="218"/>
      <c r="AL319" s="218"/>
      <c r="AM319" s="301"/>
      <c r="AN319" s="301"/>
      <c r="AO319" s="301"/>
      <c r="AP319" s="301"/>
      <c r="AQ319" s="330"/>
      <c r="AR319" s="246"/>
    </row>
    <row r="320" spans="1:44" s="86" customFormat="1" ht="17.100000000000001" customHeight="1">
      <c r="A320" s="316"/>
      <c r="B320" s="259"/>
      <c r="C320" s="319"/>
      <c r="D320" s="259"/>
      <c r="E320" s="262"/>
      <c r="F320" s="259"/>
      <c r="G320" s="265"/>
      <c r="H320" s="268"/>
      <c r="I320" s="284"/>
      <c r="J320" s="268"/>
      <c r="K320" s="210"/>
      <c r="L320" s="210"/>
      <c r="M320" s="268"/>
      <c r="N320" s="215"/>
      <c r="O320" s="215"/>
      <c r="P320" s="224"/>
      <c r="Q320" s="210"/>
      <c r="R320" s="230"/>
      <c r="S320" s="37" t="s">
        <v>379</v>
      </c>
      <c r="T320" s="87"/>
      <c r="U320" s="88"/>
      <c r="V320" s="88"/>
      <c r="W320" s="88"/>
      <c r="X320" s="88"/>
      <c r="Y320" s="88"/>
      <c r="Z320" s="38" t="str">
        <f t="shared" si="22"/>
        <v/>
      </c>
      <c r="AA320" s="92">
        <f t="shared" si="20"/>
        <v>0</v>
      </c>
      <c r="AB320" s="92">
        <f t="shared" si="23"/>
        <v>0</v>
      </c>
      <c r="AC320" s="227"/>
      <c r="AD320" s="289"/>
      <c r="AE320" s="289"/>
      <c r="AF320" s="215"/>
      <c r="AG320" s="215"/>
      <c r="AH320" s="238"/>
      <c r="AI320" s="238"/>
      <c r="AJ320" s="218"/>
      <c r="AK320" s="218"/>
      <c r="AL320" s="218"/>
      <c r="AM320" s="301"/>
      <c r="AN320" s="301"/>
      <c r="AO320" s="301"/>
      <c r="AP320" s="301"/>
      <c r="AQ320" s="330"/>
      <c r="AR320" s="247"/>
    </row>
    <row r="321" spans="1:44" s="86" customFormat="1" ht="17.100000000000001" customHeight="1">
      <c r="A321" s="316"/>
      <c r="B321" s="259"/>
      <c r="C321" s="319"/>
      <c r="D321" s="259"/>
      <c r="E321" s="262"/>
      <c r="F321" s="259"/>
      <c r="G321" s="265"/>
      <c r="H321" s="268"/>
      <c r="I321" s="284"/>
      <c r="J321" s="268"/>
      <c r="K321" s="210"/>
      <c r="L321" s="210"/>
      <c r="M321" s="268"/>
      <c r="N321" s="215"/>
      <c r="O321" s="215"/>
      <c r="P321" s="224"/>
      <c r="Q321" s="210"/>
      <c r="R321" s="230"/>
      <c r="S321" s="37" t="s">
        <v>380</v>
      </c>
      <c r="T321" s="87"/>
      <c r="U321" s="88"/>
      <c r="V321" s="88"/>
      <c r="W321" s="88"/>
      <c r="X321" s="88"/>
      <c r="Y321" s="88"/>
      <c r="Z321" s="38" t="str">
        <f t="shared" si="22"/>
        <v/>
      </c>
      <c r="AA321" s="92">
        <f t="shared" si="20"/>
        <v>0</v>
      </c>
      <c r="AB321" s="92">
        <f t="shared" si="23"/>
        <v>0</v>
      </c>
      <c r="AC321" s="227"/>
      <c r="AD321" s="289"/>
      <c r="AE321" s="289"/>
      <c r="AF321" s="215"/>
      <c r="AG321" s="215"/>
      <c r="AH321" s="238"/>
      <c r="AI321" s="238"/>
      <c r="AJ321" s="218"/>
      <c r="AK321" s="218"/>
      <c r="AL321" s="218"/>
      <c r="AM321" s="301"/>
      <c r="AN321" s="301"/>
      <c r="AO321" s="301"/>
      <c r="AP321" s="301"/>
      <c r="AQ321" s="330"/>
      <c r="AR321" s="247"/>
    </row>
    <row r="322" spans="1:44" s="86" customFormat="1" ht="17.100000000000001" customHeight="1">
      <c r="A322" s="316"/>
      <c r="B322" s="259"/>
      <c r="C322" s="319"/>
      <c r="D322" s="259"/>
      <c r="E322" s="262"/>
      <c r="F322" s="259"/>
      <c r="G322" s="265"/>
      <c r="H322" s="268"/>
      <c r="I322" s="284"/>
      <c r="J322" s="268"/>
      <c r="K322" s="210"/>
      <c r="L322" s="210"/>
      <c r="M322" s="268"/>
      <c r="N322" s="215"/>
      <c r="O322" s="215"/>
      <c r="P322" s="224"/>
      <c r="Q322" s="210"/>
      <c r="R322" s="230"/>
      <c r="S322" s="37" t="s">
        <v>381</v>
      </c>
      <c r="T322" s="87"/>
      <c r="U322" s="88"/>
      <c r="V322" s="88"/>
      <c r="W322" s="88"/>
      <c r="X322" s="88"/>
      <c r="Y322" s="88"/>
      <c r="Z322" s="38" t="str">
        <f t="shared" si="22"/>
        <v/>
      </c>
      <c r="AA322" s="92">
        <f t="shared" si="20"/>
        <v>0</v>
      </c>
      <c r="AB322" s="92">
        <f t="shared" si="23"/>
        <v>0</v>
      </c>
      <c r="AC322" s="227"/>
      <c r="AD322" s="289"/>
      <c r="AE322" s="289"/>
      <c r="AF322" s="215"/>
      <c r="AG322" s="215"/>
      <c r="AH322" s="238"/>
      <c r="AI322" s="238"/>
      <c r="AJ322" s="218"/>
      <c r="AK322" s="218"/>
      <c r="AL322" s="218"/>
      <c r="AM322" s="301"/>
      <c r="AN322" s="301"/>
      <c r="AO322" s="301"/>
      <c r="AP322" s="301"/>
      <c r="AQ322" s="330"/>
      <c r="AR322" s="247"/>
    </row>
    <row r="323" spans="1:44" s="86" customFormat="1" ht="17.100000000000001" customHeight="1">
      <c r="A323" s="316"/>
      <c r="B323" s="259"/>
      <c r="C323" s="319"/>
      <c r="D323" s="259"/>
      <c r="E323" s="262"/>
      <c r="F323" s="259"/>
      <c r="G323" s="265"/>
      <c r="H323" s="268"/>
      <c r="I323" s="284"/>
      <c r="J323" s="268"/>
      <c r="K323" s="210"/>
      <c r="L323" s="210"/>
      <c r="M323" s="268"/>
      <c r="N323" s="215"/>
      <c r="O323" s="215"/>
      <c r="P323" s="224"/>
      <c r="Q323" s="210"/>
      <c r="R323" s="230"/>
      <c r="S323" s="37" t="s">
        <v>382</v>
      </c>
      <c r="T323" s="87"/>
      <c r="U323" s="88"/>
      <c r="V323" s="88"/>
      <c r="W323" s="88"/>
      <c r="X323" s="88"/>
      <c r="Y323" s="88"/>
      <c r="Z323" s="38" t="str">
        <f t="shared" si="22"/>
        <v/>
      </c>
      <c r="AA323" s="92">
        <f t="shared" si="20"/>
        <v>0</v>
      </c>
      <c r="AB323" s="92">
        <f t="shared" si="23"/>
        <v>0</v>
      </c>
      <c r="AC323" s="227"/>
      <c r="AD323" s="289"/>
      <c r="AE323" s="289"/>
      <c r="AF323" s="215"/>
      <c r="AG323" s="215"/>
      <c r="AH323" s="238"/>
      <c r="AI323" s="238"/>
      <c r="AJ323" s="218"/>
      <c r="AK323" s="218"/>
      <c r="AL323" s="218"/>
      <c r="AM323" s="301"/>
      <c r="AN323" s="301"/>
      <c r="AO323" s="301"/>
      <c r="AP323" s="301"/>
      <c r="AQ323" s="330"/>
      <c r="AR323" s="247"/>
    </row>
    <row r="324" spans="1:44" s="86" customFormat="1" ht="17.100000000000001" customHeight="1">
      <c r="A324" s="316"/>
      <c r="B324" s="259"/>
      <c r="C324" s="319"/>
      <c r="D324" s="259"/>
      <c r="E324" s="262"/>
      <c r="F324" s="259"/>
      <c r="G324" s="265"/>
      <c r="H324" s="268"/>
      <c r="I324" s="284">
        <v>14.3</v>
      </c>
      <c r="J324" s="268"/>
      <c r="K324" s="210"/>
      <c r="L324" s="210"/>
      <c r="M324" s="268"/>
      <c r="N324" s="215"/>
      <c r="O324" s="215"/>
      <c r="P324" s="224"/>
      <c r="Q324" s="210"/>
      <c r="R324" s="231">
        <f>IF(Q324="SI",1,IF(Q324="NO",3,0))</f>
        <v>0</v>
      </c>
      <c r="S324" s="37" t="s">
        <v>383</v>
      </c>
      <c r="T324" s="87"/>
      <c r="U324" s="88"/>
      <c r="V324" s="88"/>
      <c r="W324" s="88"/>
      <c r="X324" s="88"/>
      <c r="Y324" s="88"/>
      <c r="Z324" s="38" t="str">
        <f t="shared" si="22"/>
        <v/>
      </c>
      <c r="AA324" s="92">
        <f t="shared" si="20"/>
        <v>0</v>
      </c>
      <c r="AB324" s="92">
        <f t="shared" si="23"/>
        <v>0</v>
      </c>
      <c r="AC324" s="227"/>
      <c r="AD324" s="289"/>
      <c r="AE324" s="289"/>
      <c r="AF324" s="215"/>
      <c r="AG324" s="215"/>
      <c r="AH324" s="238"/>
      <c r="AI324" s="238"/>
      <c r="AJ324" s="218"/>
      <c r="AK324" s="218"/>
      <c r="AL324" s="218"/>
      <c r="AM324" s="301"/>
      <c r="AN324" s="301"/>
      <c r="AO324" s="301"/>
      <c r="AP324" s="301"/>
      <c r="AQ324" s="330"/>
      <c r="AR324" s="246"/>
    </row>
    <row r="325" spans="1:44" s="86" customFormat="1" ht="17.100000000000001" customHeight="1">
      <c r="A325" s="316"/>
      <c r="B325" s="259"/>
      <c r="C325" s="319"/>
      <c r="D325" s="259"/>
      <c r="E325" s="262"/>
      <c r="F325" s="259"/>
      <c r="G325" s="265"/>
      <c r="H325" s="268"/>
      <c r="I325" s="284"/>
      <c r="J325" s="268"/>
      <c r="K325" s="210"/>
      <c r="L325" s="210"/>
      <c r="M325" s="268"/>
      <c r="N325" s="215"/>
      <c r="O325" s="215"/>
      <c r="P325" s="224"/>
      <c r="Q325" s="210"/>
      <c r="R325" s="230"/>
      <c r="S325" s="37" t="s">
        <v>384</v>
      </c>
      <c r="T325" s="87"/>
      <c r="U325" s="88"/>
      <c r="V325" s="88"/>
      <c r="W325" s="88"/>
      <c r="X325" s="88"/>
      <c r="Y325" s="88"/>
      <c r="Z325" s="38" t="str">
        <f t="shared" si="22"/>
        <v/>
      </c>
      <c r="AA325" s="92">
        <f t="shared" si="20"/>
        <v>0</v>
      </c>
      <c r="AB325" s="92">
        <f t="shared" si="23"/>
        <v>0</v>
      </c>
      <c r="AC325" s="227"/>
      <c r="AD325" s="289"/>
      <c r="AE325" s="289"/>
      <c r="AF325" s="215"/>
      <c r="AG325" s="215"/>
      <c r="AH325" s="238"/>
      <c r="AI325" s="238"/>
      <c r="AJ325" s="218"/>
      <c r="AK325" s="218"/>
      <c r="AL325" s="218"/>
      <c r="AM325" s="301"/>
      <c r="AN325" s="301"/>
      <c r="AO325" s="301"/>
      <c r="AP325" s="301"/>
      <c r="AQ325" s="330"/>
      <c r="AR325" s="247"/>
    </row>
    <row r="326" spans="1:44" s="86" customFormat="1" ht="17.100000000000001" customHeight="1">
      <c r="A326" s="316"/>
      <c r="B326" s="259"/>
      <c r="C326" s="319"/>
      <c r="D326" s="259"/>
      <c r="E326" s="262"/>
      <c r="F326" s="259"/>
      <c r="G326" s="265"/>
      <c r="H326" s="268"/>
      <c r="I326" s="284"/>
      <c r="J326" s="268"/>
      <c r="K326" s="210"/>
      <c r="L326" s="210"/>
      <c r="M326" s="268"/>
      <c r="N326" s="215"/>
      <c r="O326" s="215"/>
      <c r="P326" s="224"/>
      <c r="Q326" s="210"/>
      <c r="R326" s="230"/>
      <c r="S326" s="37" t="s">
        <v>385</v>
      </c>
      <c r="T326" s="87"/>
      <c r="U326" s="88"/>
      <c r="V326" s="88"/>
      <c r="W326" s="88"/>
      <c r="X326" s="88"/>
      <c r="Y326" s="88"/>
      <c r="Z326" s="38" t="str">
        <f t="shared" si="22"/>
        <v/>
      </c>
      <c r="AA326" s="92">
        <f t="shared" si="20"/>
        <v>0</v>
      </c>
      <c r="AB326" s="92">
        <f t="shared" si="23"/>
        <v>0</v>
      </c>
      <c r="AC326" s="227"/>
      <c r="AD326" s="289"/>
      <c r="AE326" s="289"/>
      <c r="AF326" s="215"/>
      <c r="AG326" s="215"/>
      <c r="AH326" s="238"/>
      <c r="AI326" s="238"/>
      <c r="AJ326" s="218"/>
      <c r="AK326" s="218"/>
      <c r="AL326" s="218"/>
      <c r="AM326" s="301"/>
      <c r="AN326" s="301"/>
      <c r="AO326" s="301"/>
      <c r="AP326" s="301"/>
      <c r="AQ326" s="330"/>
      <c r="AR326" s="247"/>
    </row>
    <row r="327" spans="1:44" s="86" customFormat="1" ht="17.100000000000001" customHeight="1">
      <c r="A327" s="316"/>
      <c r="B327" s="259"/>
      <c r="C327" s="319"/>
      <c r="D327" s="259"/>
      <c r="E327" s="262"/>
      <c r="F327" s="259"/>
      <c r="G327" s="265"/>
      <c r="H327" s="268"/>
      <c r="I327" s="284"/>
      <c r="J327" s="268"/>
      <c r="K327" s="210"/>
      <c r="L327" s="210"/>
      <c r="M327" s="268"/>
      <c r="N327" s="215"/>
      <c r="O327" s="215"/>
      <c r="P327" s="224"/>
      <c r="Q327" s="210"/>
      <c r="R327" s="230"/>
      <c r="S327" s="37" t="s">
        <v>386</v>
      </c>
      <c r="T327" s="87"/>
      <c r="U327" s="88"/>
      <c r="V327" s="88"/>
      <c r="W327" s="88"/>
      <c r="X327" s="88"/>
      <c r="Y327" s="88"/>
      <c r="Z327" s="38" t="str">
        <f t="shared" si="22"/>
        <v/>
      </c>
      <c r="AA327" s="92">
        <f t="shared" si="20"/>
        <v>0</v>
      </c>
      <c r="AB327" s="92">
        <f t="shared" si="23"/>
        <v>0</v>
      </c>
      <c r="AC327" s="227"/>
      <c r="AD327" s="289"/>
      <c r="AE327" s="289"/>
      <c r="AF327" s="215"/>
      <c r="AG327" s="215"/>
      <c r="AH327" s="238"/>
      <c r="AI327" s="238"/>
      <c r="AJ327" s="218"/>
      <c r="AK327" s="218"/>
      <c r="AL327" s="218"/>
      <c r="AM327" s="301"/>
      <c r="AN327" s="301"/>
      <c r="AO327" s="301"/>
      <c r="AP327" s="301"/>
      <c r="AQ327" s="330"/>
      <c r="AR327" s="247"/>
    </row>
    <row r="328" spans="1:44" s="86" customFormat="1" ht="17.100000000000001" customHeight="1">
      <c r="A328" s="316"/>
      <c r="B328" s="259"/>
      <c r="C328" s="319"/>
      <c r="D328" s="259"/>
      <c r="E328" s="262"/>
      <c r="F328" s="259"/>
      <c r="G328" s="265"/>
      <c r="H328" s="268"/>
      <c r="I328" s="284"/>
      <c r="J328" s="268"/>
      <c r="K328" s="210"/>
      <c r="L328" s="210"/>
      <c r="M328" s="268"/>
      <c r="N328" s="215"/>
      <c r="O328" s="215"/>
      <c r="P328" s="224"/>
      <c r="Q328" s="210"/>
      <c r="R328" s="230"/>
      <c r="S328" s="37" t="s">
        <v>387</v>
      </c>
      <c r="T328" s="87"/>
      <c r="U328" s="88"/>
      <c r="V328" s="88"/>
      <c r="W328" s="88"/>
      <c r="X328" s="88"/>
      <c r="Y328" s="88"/>
      <c r="Z328" s="38" t="str">
        <f t="shared" si="22"/>
        <v/>
      </c>
      <c r="AA328" s="92">
        <f t="shared" si="20"/>
        <v>0</v>
      </c>
      <c r="AB328" s="92">
        <f t="shared" si="23"/>
        <v>0</v>
      </c>
      <c r="AC328" s="227"/>
      <c r="AD328" s="289"/>
      <c r="AE328" s="289"/>
      <c r="AF328" s="215"/>
      <c r="AG328" s="215"/>
      <c r="AH328" s="238"/>
      <c r="AI328" s="238"/>
      <c r="AJ328" s="218"/>
      <c r="AK328" s="218"/>
      <c r="AL328" s="218"/>
      <c r="AM328" s="301"/>
      <c r="AN328" s="301"/>
      <c r="AO328" s="301"/>
      <c r="AP328" s="301"/>
      <c r="AQ328" s="330"/>
      <c r="AR328" s="247"/>
    </row>
    <row r="329" spans="1:44" s="86" customFormat="1" ht="17.100000000000001" customHeight="1">
      <c r="A329" s="316"/>
      <c r="B329" s="259"/>
      <c r="C329" s="319"/>
      <c r="D329" s="259"/>
      <c r="E329" s="262"/>
      <c r="F329" s="259"/>
      <c r="G329" s="265"/>
      <c r="H329" s="268"/>
      <c r="I329" s="284">
        <v>14.4</v>
      </c>
      <c r="J329" s="268"/>
      <c r="K329" s="210"/>
      <c r="L329" s="210"/>
      <c r="M329" s="268"/>
      <c r="N329" s="215"/>
      <c r="O329" s="215"/>
      <c r="P329" s="224"/>
      <c r="Q329" s="210"/>
      <c r="R329" s="231">
        <f>IF(Q329="SI",1,IF(Q329="NO",3,0))</f>
        <v>0</v>
      </c>
      <c r="S329" s="37" t="s">
        <v>388</v>
      </c>
      <c r="T329" s="87"/>
      <c r="U329" s="88"/>
      <c r="V329" s="88"/>
      <c r="W329" s="88"/>
      <c r="X329" s="88"/>
      <c r="Y329" s="88"/>
      <c r="Z329" s="38" t="str">
        <f t="shared" si="22"/>
        <v/>
      </c>
      <c r="AA329" s="92">
        <f t="shared" si="20"/>
        <v>0</v>
      </c>
      <c r="AB329" s="92">
        <f t="shared" si="23"/>
        <v>0</v>
      </c>
      <c r="AC329" s="227"/>
      <c r="AD329" s="289"/>
      <c r="AE329" s="289"/>
      <c r="AF329" s="215"/>
      <c r="AG329" s="215"/>
      <c r="AH329" s="238"/>
      <c r="AI329" s="238"/>
      <c r="AJ329" s="218"/>
      <c r="AK329" s="218"/>
      <c r="AL329" s="218"/>
      <c r="AM329" s="301"/>
      <c r="AN329" s="301"/>
      <c r="AO329" s="301"/>
      <c r="AP329" s="301"/>
      <c r="AQ329" s="330"/>
      <c r="AR329" s="246"/>
    </row>
    <row r="330" spans="1:44" s="86" customFormat="1" ht="17.100000000000001" customHeight="1">
      <c r="A330" s="316"/>
      <c r="B330" s="259"/>
      <c r="C330" s="319"/>
      <c r="D330" s="259"/>
      <c r="E330" s="262"/>
      <c r="F330" s="259"/>
      <c r="G330" s="265"/>
      <c r="H330" s="268"/>
      <c r="I330" s="284"/>
      <c r="J330" s="268"/>
      <c r="K330" s="210"/>
      <c r="L330" s="210"/>
      <c r="M330" s="268"/>
      <c r="N330" s="215"/>
      <c r="O330" s="215"/>
      <c r="P330" s="224"/>
      <c r="Q330" s="210"/>
      <c r="R330" s="230"/>
      <c r="S330" s="37" t="s">
        <v>389</v>
      </c>
      <c r="T330" s="87"/>
      <c r="U330" s="88"/>
      <c r="V330" s="88"/>
      <c r="W330" s="88"/>
      <c r="X330" s="88"/>
      <c r="Y330" s="88"/>
      <c r="Z330" s="38" t="str">
        <f t="shared" si="22"/>
        <v/>
      </c>
      <c r="AA330" s="92">
        <f t="shared" si="20"/>
        <v>0</v>
      </c>
      <c r="AB330" s="92">
        <f t="shared" si="23"/>
        <v>0</v>
      </c>
      <c r="AC330" s="227"/>
      <c r="AD330" s="289"/>
      <c r="AE330" s="289"/>
      <c r="AF330" s="215"/>
      <c r="AG330" s="215"/>
      <c r="AH330" s="238"/>
      <c r="AI330" s="238"/>
      <c r="AJ330" s="218"/>
      <c r="AK330" s="218"/>
      <c r="AL330" s="218"/>
      <c r="AM330" s="301"/>
      <c r="AN330" s="301"/>
      <c r="AO330" s="301"/>
      <c r="AP330" s="301"/>
      <c r="AQ330" s="330"/>
      <c r="AR330" s="247"/>
    </row>
    <row r="331" spans="1:44" s="86" customFormat="1" ht="17.100000000000001" customHeight="1">
      <c r="A331" s="316"/>
      <c r="B331" s="259"/>
      <c r="C331" s="319"/>
      <c r="D331" s="259"/>
      <c r="E331" s="262"/>
      <c r="F331" s="259"/>
      <c r="G331" s="265"/>
      <c r="H331" s="268"/>
      <c r="I331" s="284"/>
      <c r="J331" s="268"/>
      <c r="K331" s="210"/>
      <c r="L331" s="210"/>
      <c r="M331" s="268"/>
      <c r="N331" s="215"/>
      <c r="O331" s="215"/>
      <c r="P331" s="224"/>
      <c r="Q331" s="210"/>
      <c r="R331" s="230"/>
      <c r="S331" s="37" t="s">
        <v>390</v>
      </c>
      <c r="T331" s="87"/>
      <c r="U331" s="88"/>
      <c r="V331" s="88"/>
      <c r="W331" s="88"/>
      <c r="X331" s="88"/>
      <c r="Y331" s="88"/>
      <c r="Z331" s="38" t="str">
        <f t="shared" si="22"/>
        <v/>
      </c>
      <c r="AA331" s="92">
        <f t="shared" si="20"/>
        <v>0</v>
      </c>
      <c r="AB331" s="92">
        <f t="shared" si="23"/>
        <v>0</v>
      </c>
      <c r="AC331" s="227"/>
      <c r="AD331" s="289"/>
      <c r="AE331" s="289"/>
      <c r="AF331" s="215"/>
      <c r="AG331" s="215"/>
      <c r="AH331" s="238"/>
      <c r="AI331" s="238"/>
      <c r="AJ331" s="218"/>
      <c r="AK331" s="218"/>
      <c r="AL331" s="218"/>
      <c r="AM331" s="301"/>
      <c r="AN331" s="301"/>
      <c r="AO331" s="301"/>
      <c r="AP331" s="301"/>
      <c r="AQ331" s="330"/>
      <c r="AR331" s="247"/>
    </row>
    <row r="332" spans="1:44" s="86" customFormat="1" ht="17.100000000000001" customHeight="1">
      <c r="A332" s="316"/>
      <c r="B332" s="259"/>
      <c r="C332" s="319"/>
      <c r="D332" s="259"/>
      <c r="E332" s="262"/>
      <c r="F332" s="259"/>
      <c r="G332" s="265"/>
      <c r="H332" s="268"/>
      <c r="I332" s="284"/>
      <c r="J332" s="268"/>
      <c r="K332" s="210"/>
      <c r="L332" s="210"/>
      <c r="M332" s="268"/>
      <c r="N332" s="215"/>
      <c r="O332" s="215"/>
      <c r="P332" s="224"/>
      <c r="Q332" s="210"/>
      <c r="R332" s="230"/>
      <c r="S332" s="37" t="s">
        <v>391</v>
      </c>
      <c r="T332" s="87"/>
      <c r="U332" s="88"/>
      <c r="V332" s="88"/>
      <c r="W332" s="88"/>
      <c r="X332" s="88"/>
      <c r="Y332" s="88"/>
      <c r="Z332" s="38" t="str">
        <f t="shared" si="22"/>
        <v/>
      </c>
      <c r="AA332" s="92">
        <f t="shared" si="20"/>
        <v>0</v>
      </c>
      <c r="AB332" s="92">
        <f t="shared" si="23"/>
        <v>0</v>
      </c>
      <c r="AC332" s="227"/>
      <c r="AD332" s="289"/>
      <c r="AE332" s="289"/>
      <c r="AF332" s="215"/>
      <c r="AG332" s="215"/>
      <c r="AH332" s="238"/>
      <c r="AI332" s="238"/>
      <c r="AJ332" s="218"/>
      <c r="AK332" s="218"/>
      <c r="AL332" s="218"/>
      <c r="AM332" s="301"/>
      <c r="AN332" s="301"/>
      <c r="AO332" s="301"/>
      <c r="AP332" s="301"/>
      <c r="AQ332" s="330"/>
      <c r="AR332" s="247"/>
    </row>
    <row r="333" spans="1:44" s="86" customFormat="1" ht="17.100000000000001" customHeight="1">
      <c r="A333" s="316"/>
      <c r="B333" s="259"/>
      <c r="C333" s="319"/>
      <c r="D333" s="259"/>
      <c r="E333" s="262"/>
      <c r="F333" s="259"/>
      <c r="G333" s="265"/>
      <c r="H333" s="268"/>
      <c r="I333" s="284"/>
      <c r="J333" s="268"/>
      <c r="K333" s="210"/>
      <c r="L333" s="210"/>
      <c r="M333" s="268"/>
      <c r="N333" s="215"/>
      <c r="O333" s="215"/>
      <c r="P333" s="224"/>
      <c r="Q333" s="210"/>
      <c r="R333" s="230"/>
      <c r="S333" s="37" t="s">
        <v>392</v>
      </c>
      <c r="T333" s="87"/>
      <c r="U333" s="88"/>
      <c r="V333" s="88"/>
      <c r="W333" s="88"/>
      <c r="X333" s="88"/>
      <c r="Y333" s="88"/>
      <c r="Z333" s="38" t="str">
        <f t="shared" si="22"/>
        <v/>
      </c>
      <c r="AA333" s="92">
        <f t="shared" si="20"/>
        <v>0</v>
      </c>
      <c r="AB333" s="92">
        <f t="shared" si="23"/>
        <v>0</v>
      </c>
      <c r="AC333" s="227"/>
      <c r="AD333" s="289"/>
      <c r="AE333" s="289"/>
      <c r="AF333" s="215"/>
      <c r="AG333" s="215"/>
      <c r="AH333" s="238"/>
      <c r="AI333" s="238"/>
      <c r="AJ333" s="218"/>
      <c r="AK333" s="218"/>
      <c r="AL333" s="218"/>
      <c r="AM333" s="301"/>
      <c r="AN333" s="301"/>
      <c r="AO333" s="301"/>
      <c r="AP333" s="301"/>
      <c r="AQ333" s="330"/>
      <c r="AR333" s="247"/>
    </row>
    <row r="334" spans="1:44" s="86" customFormat="1" ht="17.100000000000001" customHeight="1">
      <c r="A334" s="316"/>
      <c r="B334" s="259"/>
      <c r="C334" s="319"/>
      <c r="D334" s="259"/>
      <c r="E334" s="262"/>
      <c r="F334" s="259"/>
      <c r="G334" s="265"/>
      <c r="H334" s="268"/>
      <c r="I334" s="284">
        <v>14.5</v>
      </c>
      <c r="J334" s="268"/>
      <c r="K334" s="210"/>
      <c r="L334" s="210"/>
      <c r="M334" s="268"/>
      <c r="N334" s="215"/>
      <c r="O334" s="215"/>
      <c r="P334" s="224"/>
      <c r="Q334" s="210"/>
      <c r="R334" s="231">
        <f>IF(Q334="SI",1,IF(Q334="NO",3,0))</f>
        <v>0</v>
      </c>
      <c r="S334" s="37" t="s">
        <v>393</v>
      </c>
      <c r="T334" s="87"/>
      <c r="U334" s="88"/>
      <c r="V334" s="88"/>
      <c r="W334" s="88"/>
      <c r="X334" s="88"/>
      <c r="Y334" s="88"/>
      <c r="Z334" s="38" t="str">
        <f t="shared" si="22"/>
        <v/>
      </c>
      <c r="AA334" s="92">
        <f t="shared" si="20"/>
        <v>0</v>
      </c>
      <c r="AB334" s="92">
        <f t="shared" si="23"/>
        <v>0</v>
      </c>
      <c r="AC334" s="227"/>
      <c r="AD334" s="289"/>
      <c r="AE334" s="289"/>
      <c r="AF334" s="215"/>
      <c r="AG334" s="215"/>
      <c r="AH334" s="238"/>
      <c r="AI334" s="238"/>
      <c r="AJ334" s="218"/>
      <c r="AK334" s="218"/>
      <c r="AL334" s="218"/>
      <c r="AM334" s="301"/>
      <c r="AN334" s="301"/>
      <c r="AO334" s="301"/>
      <c r="AP334" s="301"/>
      <c r="AQ334" s="330"/>
      <c r="AR334" s="246"/>
    </row>
    <row r="335" spans="1:44" s="86" customFormat="1" ht="17.100000000000001" customHeight="1">
      <c r="A335" s="316"/>
      <c r="B335" s="259"/>
      <c r="C335" s="319"/>
      <c r="D335" s="259"/>
      <c r="E335" s="262"/>
      <c r="F335" s="259"/>
      <c r="G335" s="265"/>
      <c r="H335" s="268"/>
      <c r="I335" s="284"/>
      <c r="J335" s="268"/>
      <c r="K335" s="210"/>
      <c r="L335" s="210"/>
      <c r="M335" s="268"/>
      <c r="N335" s="215"/>
      <c r="O335" s="215"/>
      <c r="P335" s="224"/>
      <c r="Q335" s="210"/>
      <c r="R335" s="230"/>
      <c r="S335" s="37" t="s">
        <v>394</v>
      </c>
      <c r="T335" s="87"/>
      <c r="U335" s="88"/>
      <c r="V335" s="88"/>
      <c r="W335" s="88"/>
      <c r="X335" s="88"/>
      <c r="Y335" s="88"/>
      <c r="Z335" s="38" t="str">
        <f t="shared" si="22"/>
        <v/>
      </c>
      <c r="AA335" s="92">
        <f t="shared" si="20"/>
        <v>0</v>
      </c>
      <c r="AB335" s="92">
        <f t="shared" si="23"/>
        <v>0</v>
      </c>
      <c r="AC335" s="227"/>
      <c r="AD335" s="289"/>
      <c r="AE335" s="289"/>
      <c r="AF335" s="215"/>
      <c r="AG335" s="215"/>
      <c r="AH335" s="238"/>
      <c r="AI335" s="238"/>
      <c r="AJ335" s="218"/>
      <c r="AK335" s="218"/>
      <c r="AL335" s="218"/>
      <c r="AM335" s="301"/>
      <c r="AN335" s="301"/>
      <c r="AO335" s="301"/>
      <c r="AP335" s="301"/>
      <c r="AQ335" s="330"/>
      <c r="AR335" s="247"/>
    </row>
    <row r="336" spans="1:44" s="86" customFormat="1" ht="17.100000000000001" customHeight="1">
      <c r="A336" s="316"/>
      <c r="B336" s="259"/>
      <c r="C336" s="319"/>
      <c r="D336" s="259"/>
      <c r="E336" s="262"/>
      <c r="F336" s="259"/>
      <c r="G336" s="265"/>
      <c r="H336" s="268"/>
      <c r="I336" s="284"/>
      <c r="J336" s="268"/>
      <c r="K336" s="210"/>
      <c r="L336" s="210"/>
      <c r="M336" s="268"/>
      <c r="N336" s="215"/>
      <c r="O336" s="215"/>
      <c r="P336" s="224"/>
      <c r="Q336" s="210"/>
      <c r="R336" s="230"/>
      <c r="S336" s="37" t="s">
        <v>395</v>
      </c>
      <c r="T336" s="87"/>
      <c r="U336" s="88"/>
      <c r="V336" s="88"/>
      <c r="W336" s="88"/>
      <c r="X336" s="88"/>
      <c r="Y336" s="88"/>
      <c r="Z336" s="38" t="str">
        <f t="shared" si="22"/>
        <v/>
      </c>
      <c r="AA336" s="92">
        <f t="shared" si="20"/>
        <v>0</v>
      </c>
      <c r="AB336" s="92">
        <f t="shared" si="23"/>
        <v>0</v>
      </c>
      <c r="AC336" s="227"/>
      <c r="AD336" s="289"/>
      <c r="AE336" s="289"/>
      <c r="AF336" s="215"/>
      <c r="AG336" s="215"/>
      <c r="AH336" s="238"/>
      <c r="AI336" s="238"/>
      <c r="AJ336" s="218"/>
      <c r="AK336" s="218"/>
      <c r="AL336" s="218"/>
      <c r="AM336" s="301"/>
      <c r="AN336" s="301"/>
      <c r="AO336" s="301"/>
      <c r="AP336" s="301"/>
      <c r="AQ336" s="330"/>
      <c r="AR336" s="247"/>
    </row>
    <row r="337" spans="1:44" s="86" customFormat="1" ht="17.100000000000001" customHeight="1">
      <c r="A337" s="316"/>
      <c r="B337" s="259"/>
      <c r="C337" s="319"/>
      <c r="D337" s="259"/>
      <c r="E337" s="262"/>
      <c r="F337" s="259"/>
      <c r="G337" s="265"/>
      <c r="H337" s="268"/>
      <c r="I337" s="284"/>
      <c r="J337" s="268"/>
      <c r="K337" s="210"/>
      <c r="L337" s="210"/>
      <c r="M337" s="268"/>
      <c r="N337" s="215"/>
      <c r="O337" s="215"/>
      <c r="P337" s="224"/>
      <c r="Q337" s="210"/>
      <c r="R337" s="230"/>
      <c r="S337" s="37" t="s">
        <v>396</v>
      </c>
      <c r="T337" s="87"/>
      <c r="U337" s="88"/>
      <c r="V337" s="88"/>
      <c r="W337" s="88"/>
      <c r="X337" s="88"/>
      <c r="Y337" s="88"/>
      <c r="Z337" s="38" t="str">
        <f t="shared" si="22"/>
        <v/>
      </c>
      <c r="AA337" s="92">
        <f t="shared" si="20"/>
        <v>0</v>
      </c>
      <c r="AB337" s="92">
        <f t="shared" si="23"/>
        <v>0</v>
      </c>
      <c r="AC337" s="227"/>
      <c r="AD337" s="289"/>
      <c r="AE337" s="289"/>
      <c r="AF337" s="215"/>
      <c r="AG337" s="215"/>
      <c r="AH337" s="238"/>
      <c r="AI337" s="238"/>
      <c r="AJ337" s="218"/>
      <c r="AK337" s="218"/>
      <c r="AL337" s="218"/>
      <c r="AM337" s="301"/>
      <c r="AN337" s="301"/>
      <c r="AO337" s="301"/>
      <c r="AP337" s="301"/>
      <c r="AQ337" s="330"/>
      <c r="AR337" s="247"/>
    </row>
    <row r="338" spans="1:44" s="86" customFormat="1" ht="17.100000000000001" customHeight="1">
      <c r="A338" s="317"/>
      <c r="B338" s="260"/>
      <c r="C338" s="320"/>
      <c r="D338" s="260"/>
      <c r="E338" s="263"/>
      <c r="F338" s="260"/>
      <c r="G338" s="266"/>
      <c r="H338" s="269"/>
      <c r="I338" s="294"/>
      <c r="J338" s="269"/>
      <c r="K338" s="211"/>
      <c r="L338" s="211"/>
      <c r="M338" s="269"/>
      <c r="N338" s="216"/>
      <c r="O338" s="216"/>
      <c r="P338" s="225"/>
      <c r="Q338" s="211"/>
      <c r="R338" s="232"/>
      <c r="S338" s="39" t="s">
        <v>397</v>
      </c>
      <c r="T338" s="89"/>
      <c r="U338" s="90"/>
      <c r="V338" s="90"/>
      <c r="W338" s="90"/>
      <c r="X338" s="90"/>
      <c r="Y338" s="90"/>
      <c r="Z338" s="40" t="str">
        <f t="shared" si="22"/>
        <v/>
      </c>
      <c r="AA338" s="93">
        <f t="shared" si="20"/>
        <v>0</v>
      </c>
      <c r="AB338" s="93">
        <f t="shared" si="23"/>
        <v>0</v>
      </c>
      <c r="AC338" s="228"/>
      <c r="AD338" s="290"/>
      <c r="AE338" s="290"/>
      <c r="AF338" s="216"/>
      <c r="AG338" s="216"/>
      <c r="AH338" s="239"/>
      <c r="AI338" s="239"/>
      <c r="AJ338" s="219"/>
      <c r="AK338" s="219"/>
      <c r="AL338" s="219"/>
      <c r="AM338" s="309"/>
      <c r="AN338" s="309"/>
      <c r="AO338" s="309"/>
      <c r="AP338" s="309"/>
      <c r="AQ338" s="331"/>
      <c r="AR338" s="248"/>
    </row>
    <row r="339" spans="1:44" s="86" customFormat="1" ht="17.100000000000001" customHeight="1">
      <c r="A339" s="321" t="str">
        <f>IF(E339&lt;&gt;"",'Información General'!$D$14&amp;"_"&amp;+$A$1+15,"")</f>
        <v/>
      </c>
      <c r="B339" s="270"/>
      <c r="C339" s="324"/>
      <c r="D339" s="270"/>
      <c r="E339" s="273"/>
      <c r="F339" s="270"/>
      <c r="G339" s="276"/>
      <c r="H339" s="267"/>
      <c r="I339" s="313">
        <v>15.1</v>
      </c>
      <c r="J339" s="314"/>
      <c r="K339" s="257"/>
      <c r="L339" s="257"/>
      <c r="M339" s="314"/>
      <c r="N339" s="291"/>
      <c r="O339" s="291"/>
      <c r="P339" s="242" t="str">
        <f>IF(AND(N339&lt;&gt;"",O339&lt;&gt;""),IF(AND(N339&gt;5,O339&gt;5),"I",IF(AND(N339&lt;=5,O339&gt;5),"II",IF(AND(N339&gt;5,O339&lt;=5),"IV",IF(AND(N339&lt;=5,O339&lt;=5),"III")))),"")</f>
        <v/>
      </c>
      <c r="Q339" s="257"/>
      <c r="R339" s="286">
        <f>IF(Q339="SI",1,IF(Q339="NO",3,0))</f>
        <v>0</v>
      </c>
      <c r="S339" s="35" t="s">
        <v>398</v>
      </c>
      <c r="T339" s="84" t="s">
        <v>641</v>
      </c>
      <c r="U339" s="85" t="s">
        <v>6</v>
      </c>
      <c r="V339" s="85" t="s">
        <v>9</v>
      </c>
      <c r="W339" s="85" t="s">
        <v>9</v>
      </c>
      <c r="X339" s="85" t="s">
        <v>9</v>
      </c>
      <c r="Y339" s="85" t="s">
        <v>9</v>
      </c>
      <c r="Z339" s="36" t="str">
        <f t="shared" si="22"/>
        <v>Suficiente</v>
      </c>
      <c r="AA339" s="91">
        <f>IF(Z339="Suficiente",1,0)</f>
        <v>1</v>
      </c>
      <c r="AB339" s="91">
        <f>IF(Z339="Deficiente",1,0)</f>
        <v>0</v>
      </c>
      <c r="AC339" s="332" t="str">
        <f>IF(SUM(R339:R363)&gt;=1,IF((SUM(R339:R363)/COUNTA(Q339:Q363))=1,IF(SUM(AA339:AA363)&gt;=1,IF(SUM(AA339:AA363)/(SUM(AA339:AA363)+SUM(AB339:AB363))=100%,"SI","NO"),"NO"),"NO"),"")</f>
        <v/>
      </c>
      <c r="AD339" s="288" t="str">
        <f>IF($N339=1,"b","")</f>
        <v/>
      </c>
      <c r="AE339" s="288" t="str">
        <f>IF($O339=1,"b","")</f>
        <v/>
      </c>
      <c r="AF339" s="291"/>
      <c r="AG339" s="291"/>
      <c r="AH339" s="237">
        <f>IF(OR($AD339="b",$AE339="b"),2,0)</f>
        <v>0</v>
      </c>
      <c r="AI339" s="237">
        <f>IF(AND($N339=1,$AF339=1,$O339=1,$AG339=1),1,0)</f>
        <v>0</v>
      </c>
      <c r="AJ339" s="220">
        <f>IF(AF339&lt;&gt;"",IF(AI339=1,1,IF(OR($AF339&gt;$N339,AND($AC339="SI",$AF339=$N339),AND($AC339="NO",$AF339&lt;&gt;$N339)),0,1)),0)</f>
        <v>0</v>
      </c>
      <c r="AK339" s="220">
        <f>IF(AG339&lt;&gt;"",IF(AI339=1,1,IF(OR(AG339&gt;O339,AND(AC339="SI",AG339=O339),AND(AC339="NO",AG339&lt;&gt;O339)),0,1)),0)</f>
        <v>0</v>
      </c>
      <c r="AL339" s="220">
        <f>IF(AC339&lt;&gt;"",(+AI339+AJ339+AK339),0)</f>
        <v>0</v>
      </c>
      <c r="AM339" s="300" t="str">
        <f>IF($AL339&gt;=2,IF(AND($AF339="",$AG339=""),"",IF(AND($AF339&gt;5,$AG339&gt;5),"I","")),"")</f>
        <v/>
      </c>
      <c r="AN339" s="300" t="str">
        <f>IF($AL339&gt;=2,IF(AND($AF339="",$AG339=""),"",IF(AND($AF339&lt;6,$AG339&gt;5),"II","")),"")</f>
        <v/>
      </c>
      <c r="AO339" s="300" t="str">
        <f>IF($AL339&gt;=2,IF(AND($AF339="",$AG339=""),"",IF(AND($AF339&lt;6,$AG339&lt;6),"III","")),"")</f>
        <v/>
      </c>
      <c r="AP339" s="300" t="str">
        <f>IF($AL339&gt;=2,IF(AND($AF339="",$AG339=""),"",IF(AND($AF339&gt;5,$AG339&lt;6),"IV","")),"")</f>
        <v/>
      </c>
      <c r="AQ339" s="304"/>
      <c r="AR339" s="302"/>
    </row>
    <row r="340" spans="1:44" s="86" customFormat="1" ht="17.100000000000001" customHeight="1">
      <c r="A340" s="322"/>
      <c r="B340" s="271"/>
      <c r="C340" s="325"/>
      <c r="D340" s="271"/>
      <c r="E340" s="274"/>
      <c r="F340" s="271"/>
      <c r="G340" s="277"/>
      <c r="H340" s="268"/>
      <c r="I340" s="279"/>
      <c r="J340" s="281"/>
      <c r="K340" s="213"/>
      <c r="L340" s="213"/>
      <c r="M340" s="281"/>
      <c r="N340" s="292"/>
      <c r="O340" s="292"/>
      <c r="P340" s="243"/>
      <c r="Q340" s="213"/>
      <c r="R340" s="230"/>
      <c r="S340" s="37" t="s">
        <v>399</v>
      </c>
      <c r="T340" s="87"/>
      <c r="U340" s="88"/>
      <c r="V340" s="88"/>
      <c r="W340" s="88"/>
      <c r="X340" s="88"/>
      <c r="Y340" s="88"/>
      <c r="Z340" s="38" t="str">
        <f t="shared" si="22"/>
        <v/>
      </c>
      <c r="AA340" s="92">
        <f t="shared" si="20"/>
        <v>0</v>
      </c>
      <c r="AB340" s="92">
        <f t="shared" ref="AB340:AB363" si="24">IF(Z340="Deficiente",1,0)</f>
        <v>0</v>
      </c>
      <c r="AC340" s="333"/>
      <c r="AD340" s="289"/>
      <c r="AE340" s="289"/>
      <c r="AF340" s="292"/>
      <c r="AG340" s="292"/>
      <c r="AH340" s="238"/>
      <c r="AI340" s="238"/>
      <c r="AJ340" s="221"/>
      <c r="AK340" s="221"/>
      <c r="AL340" s="221"/>
      <c r="AM340" s="301"/>
      <c r="AN340" s="301"/>
      <c r="AO340" s="301"/>
      <c r="AP340" s="301"/>
      <c r="AQ340" s="305"/>
      <c r="AR340" s="247"/>
    </row>
    <row r="341" spans="1:44" s="86" customFormat="1" ht="17.100000000000001" customHeight="1">
      <c r="A341" s="322"/>
      <c r="B341" s="271"/>
      <c r="C341" s="325"/>
      <c r="D341" s="271"/>
      <c r="E341" s="274"/>
      <c r="F341" s="271"/>
      <c r="G341" s="277"/>
      <c r="H341" s="268"/>
      <c r="I341" s="279"/>
      <c r="J341" s="281"/>
      <c r="K341" s="213"/>
      <c r="L341" s="213"/>
      <c r="M341" s="281"/>
      <c r="N341" s="292"/>
      <c r="O341" s="292"/>
      <c r="P341" s="243"/>
      <c r="Q341" s="213"/>
      <c r="R341" s="230"/>
      <c r="S341" s="37" t="s">
        <v>400</v>
      </c>
      <c r="T341" s="87"/>
      <c r="U341" s="88"/>
      <c r="V341" s="88"/>
      <c r="W341" s="88"/>
      <c r="X341" s="88"/>
      <c r="Y341" s="88"/>
      <c r="Z341" s="38" t="str">
        <f t="shared" si="22"/>
        <v/>
      </c>
      <c r="AA341" s="92">
        <f t="shared" si="20"/>
        <v>0</v>
      </c>
      <c r="AB341" s="92">
        <f t="shared" si="24"/>
        <v>0</v>
      </c>
      <c r="AC341" s="333"/>
      <c r="AD341" s="289"/>
      <c r="AE341" s="289"/>
      <c r="AF341" s="292"/>
      <c r="AG341" s="292"/>
      <c r="AH341" s="238"/>
      <c r="AI341" s="238"/>
      <c r="AJ341" s="221"/>
      <c r="AK341" s="221"/>
      <c r="AL341" s="221"/>
      <c r="AM341" s="301"/>
      <c r="AN341" s="301"/>
      <c r="AO341" s="301"/>
      <c r="AP341" s="301"/>
      <c r="AQ341" s="305"/>
      <c r="AR341" s="247"/>
    </row>
    <row r="342" spans="1:44" s="86" customFormat="1" ht="17.100000000000001" customHeight="1">
      <c r="A342" s="322"/>
      <c r="B342" s="271"/>
      <c r="C342" s="325"/>
      <c r="D342" s="271"/>
      <c r="E342" s="274"/>
      <c r="F342" s="271"/>
      <c r="G342" s="277"/>
      <c r="H342" s="268"/>
      <c r="I342" s="279"/>
      <c r="J342" s="281"/>
      <c r="K342" s="213"/>
      <c r="L342" s="213"/>
      <c r="M342" s="281"/>
      <c r="N342" s="292"/>
      <c r="O342" s="292"/>
      <c r="P342" s="243"/>
      <c r="Q342" s="213"/>
      <c r="R342" s="230"/>
      <c r="S342" s="37" t="s">
        <v>401</v>
      </c>
      <c r="T342" s="87"/>
      <c r="U342" s="88"/>
      <c r="V342" s="88"/>
      <c r="W342" s="88"/>
      <c r="X342" s="88"/>
      <c r="Y342" s="88"/>
      <c r="Z342" s="38" t="str">
        <f t="shared" si="22"/>
        <v/>
      </c>
      <c r="AA342" s="92">
        <f t="shared" si="20"/>
        <v>0</v>
      </c>
      <c r="AB342" s="92">
        <f t="shared" si="24"/>
        <v>0</v>
      </c>
      <c r="AC342" s="333"/>
      <c r="AD342" s="289"/>
      <c r="AE342" s="289"/>
      <c r="AF342" s="292"/>
      <c r="AG342" s="292"/>
      <c r="AH342" s="238"/>
      <c r="AI342" s="238"/>
      <c r="AJ342" s="221"/>
      <c r="AK342" s="221"/>
      <c r="AL342" s="221"/>
      <c r="AM342" s="301"/>
      <c r="AN342" s="301"/>
      <c r="AO342" s="301"/>
      <c r="AP342" s="301"/>
      <c r="AQ342" s="305"/>
      <c r="AR342" s="247"/>
    </row>
    <row r="343" spans="1:44" s="86" customFormat="1" ht="17.100000000000001" customHeight="1">
      <c r="A343" s="322"/>
      <c r="B343" s="271"/>
      <c r="C343" s="325"/>
      <c r="D343" s="271"/>
      <c r="E343" s="274"/>
      <c r="F343" s="271"/>
      <c r="G343" s="277"/>
      <c r="H343" s="268"/>
      <c r="I343" s="279"/>
      <c r="J343" s="281"/>
      <c r="K343" s="213"/>
      <c r="L343" s="213"/>
      <c r="M343" s="281"/>
      <c r="N343" s="292"/>
      <c r="O343" s="292"/>
      <c r="P343" s="243"/>
      <c r="Q343" s="213"/>
      <c r="R343" s="230"/>
      <c r="S343" s="37" t="s">
        <v>402</v>
      </c>
      <c r="T343" s="87"/>
      <c r="U343" s="88"/>
      <c r="V343" s="88"/>
      <c r="W343" s="88"/>
      <c r="X343" s="88"/>
      <c r="Y343" s="88"/>
      <c r="Z343" s="38" t="str">
        <f t="shared" si="22"/>
        <v/>
      </c>
      <c r="AA343" s="92">
        <f t="shared" si="20"/>
        <v>0</v>
      </c>
      <c r="AB343" s="92">
        <f t="shared" si="24"/>
        <v>0</v>
      </c>
      <c r="AC343" s="333"/>
      <c r="AD343" s="289"/>
      <c r="AE343" s="289"/>
      <c r="AF343" s="292"/>
      <c r="AG343" s="292"/>
      <c r="AH343" s="238"/>
      <c r="AI343" s="238"/>
      <c r="AJ343" s="221"/>
      <c r="AK343" s="221"/>
      <c r="AL343" s="221"/>
      <c r="AM343" s="301"/>
      <c r="AN343" s="301"/>
      <c r="AO343" s="301"/>
      <c r="AP343" s="301"/>
      <c r="AQ343" s="305"/>
      <c r="AR343" s="247"/>
    </row>
    <row r="344" spans="1:44" s="86" customFormat="1" ht="17.100000000000001" customHeight="1">
      <c r="A344" s="322"/>
      <c r="B344" s="271"/>
      <c r="C344" s="325"/>
      <c r="D344" s="271"/>
      <c r="E344" s="274"/>
      <c r="F344" s="271"/>
      <c r="G344" s="277"/>
      <c r="H344" s="268"/>
      <c r="I344" s="279">
        <v>15.2</v>
      </c>
      <c r="J344" s="281"/>
      <c r="K344" s="213"/>
      <c r="L344" s="213"/>
      <c r="M344" s="281"/>
      <c r="N344" s="292"/>
      <c r="O344" s="292"/>
      <c r="P344" s="243"/>
      <c r="Q344" s="213"/>
      <c r="R344" s="287">
        <f>IF(Q344="SI",1,IF(Q344="NO",3,0))</f>
        <v>0</v>
      </c>
      <c r="S344" s="37" t="s">
        <v>403</v>
      </c>
      <c r="T344" s="87"/>
      <c r="U344" s="88"/>
      <c r="V344" s="88"/>
      <c r="W344" s="88"/>
      <c r="X344" s="88"/>
      <c r="Y344" s="88"/>
      <c r="Z344" s="38" t="str">
        <f t="shared" si="22"/>
        <v/>
      </c>
      <c r="AA344" s="92">
        <f t="shared" si="20"/>
        <v>0</v>
      </c>
      <c r="AB344" s="92">
        <f t="shared" si="24"/>
        <v>0</v>
      </c>
      <c r="AC344" s="333"/>
      <c r="AD344" s="289"/>
      <c r="AE344" s="289"/>
      <c r="AF344" s="292"/>
      <c r="AG344" s="292"/>
      <c r="AH344" s="238"/>
      <c r="AI344" s="238"/>
      <c r="AJ344" s="221"/>
      <c r="AK344" s="221"/>
      <c r="AL344" s="221"/>
      <c r="AM344" s="301"/>
      <c r="AN344" s="301"/>
      <c r="AO344" s="301"/>
      <c r="AP344" s="301"/>
      <c r="AQ344" s="305"/>
      <c r="AR344" s="303"/>
    </row>
    <row r="345" spans="1:44" s="86" customFormat="1" ht="17.100000000000001" customHeight="1">
      <c r="A345" s="322"/>
      <c r="B345" s="271"/>
      <c r="C345" s="325"/>
      <c r="D345" s="271"/>
      <c r="E345" s="274"/>
      <c r="F345" s="271"/>
      <c r="G345" s="277"/>
      <c r="H345" s="268"/>
      <c r="I345" s="279"/>
      <c r="J345" s="281"/>
      <c r="K345" s="213"/>
      <c r="L345" s="213"/>
      <c r="M345" s="281"/>
      <c r="N345" s="292"/>
      <c r="O345" s="292"/>
      <c r="P345" s="243"/>
      <c r="Q345" s="213"/>
      <c r="R345" s="230"/>
      <c r="S345" s="37" t="s">
        <v>404</v>
      </c>
      <c r="T345" s="87"/>
      <c r="U345" s="88"/>
      <c r="V345" s="88"/>
      <c r="W345" s="88"/>
      <c r="X345" s="88"/>
      <c r="Y345" s="88"/>
      <c r="Z345" s="38" t="str">
        <f t="shared" si="22"/>
        <v/>
      </c>
      <c r="AA345" s="92">
        <f t="shared" si="20"/>
        <v>0</v>
      </c>
      <c r="AB345" s="92">
        <f t="shared" si="24"/>
        <v>0</v>
      </c>
      <c r="AC345" s="333"/>
      <c r="AD345" s="289"/>
      <c r="AE345" s="289"/>
      <c r="AF345" s="292"/>
      <c r="AG345" s="292"/>
      <c r="AH345" s="238"/>
      <c r="AI345" s="238"/>
      <c r="AJ345" s="221"/>
      <c r="AK345" s="221"/>
      <c r="AL345" s="221"/>
      <c r="AM345" s="301"/>
      <c r="AN345" s="301"/>
      <c r="AO345" s="301"/>
      <c r="AP345" s="301"/>
      <c r="AQ345" s="305"/>
      <c r="AR345" s="247"/>
    </row>
    <row r="346" spans="1:44" s="86" customFormat="1" ht="17.100000000000001" customHeight="1">
      <c r="A346" s="322"/>
      <c r="B346" s="271"/>
      <c r="C346" s="325"/>
      <c r="D346" s="271"/>
      <c r="E346" s="274"/>
      <c r="F346" s="271"/>
      <c r="G346" s="277"/>
      <c r="H346" s="268"/>
      <c r="I346" s="279"/>
      <c r="J346" s="281"/>
      <c r="K346" s="213"/>
      <c r="L346" s="213"/>
      <c r="M346" s="281"/>
      <c r="N346" s="292"/>
      <c r="O346" s="292"/>
      <c r="P346" s="243"/>
      <c r="Q346" s="213"/>
      <c r="R346" s="230"/>
      <c r="S346" s="37" t="s">
        <v>405</v>
      </c>
      <c r="T346" s="87"/>
      <c r="U346" s="88"/>
      <c r="V346" s="88"/>
      <c r="W346" s="88"/>
      <c r="X346" s="88"/>
      <c r="Y346" s="88"/>
      <c r="Z346" s="38" t="str">
        <f t="shared" si="22"/>
        <v/>
      </c>
      <c r="AA346" s="92">
        <f t="shared" si="20"/>
        <v>0</v>
      </c>
      <c r="AB346" s="92">
        <f t="shared" si="24"/>
        <v>0</v>
      </c>
      <c r="AC346" s="333"/>
      <c r="AD346" s="289"/>
      <c r="AE346" s="289"/>
      <c r="AF346" s="292"/>
      <c r="AG346" s="292"/>
      <c r="AH346" s="238"/>
      <c r="AI346" s="238"/>
      <c r="AJ346" s="221"/>
      <c r="AK346" s="221"/>
      <c r="AL346" s="221"/>
      <c r="AM346" s="301"/>
      <c r="AN346" s="301"/>
      <c r="AO346" s="301"/>
      <c r="AP346" s="301"/>
      <c r="AQ346" s="305"/>
      <c r="AR346" s="247"/>
    </row>
    <row r="347" spans="1:44" s="86" customFormat="1" ht="17.100000000000001" customHeight="1">
      <c r="A347" s="322"/>
      <c r="B347" s="271"/>
      <c r="C347" s="325"/>
      <c r="D347" s="271"/>
      <c r="E347" s="274"/>
      <c r="F347" s="271"/>
      <c r="G347" s="277"/>
      <c r="H347" s="268"/>
      <c r="I347" s="279"/>
      <c r="J347" s="281"/>
      <c r="K347" s="213"/>
      <c r="L347" s="213"/>
      <c r="M347" s="281"/>
      <c r="N347" s="292"/>
      <c r="O347" s="292"/>
      <c r="P347" s="243"/>
      <c r="Q347" s="213"/>
      <c r="R347" s="230"/>
      <c r="S347" s="37" t="s">
        <v>406</v>
      </c>
      <c r="T347" s="87"/>
      <c r="U347" s="88"/>
      <c r="V347" s="88"/>
      <c r="W347" s="88"/>
      <c r="X347" s="88"/>
      <c r="Y347" s="88"/>
      <c r="Z347" s="38" t="str">
        <f t="shared" si="22"/>
        <v/>
      </c>
      <c r="AA347" s="92">
        <f t="shared" si="20"/>
        <v>0</v>
      </c>
      <c r="AB347" s="92">
        <f t="shared" si="24"/>
        <v>0</v>
      </c>
      <c r="AC347" s="333"/>
      <c r="AD347" s="289"/>
      <c r="AE347" s="289"/>
      <c r="AF347" s="292"/>
      <c r="AG347" s="292"/>
      <c r="AH347" s="238"/>
      <c r="AI347" s="238"/>
      <c r="AJ347" s="221"/>
      <c r="AK347" s="221"/>
      <c r="AL347" s="221"/>
      <c r="AM347" s="301"/>
      <c r="AN347" s="301"/>
      <c r="AO347" s="301"/>
      <c r="AP347" s="301"/>
      <c r="AQ347" s="305"/>
      <c r="AR347" s="247"/>
    </row>
    <row r="348" spans="1:44" s="86" customFormat="1" ht="17.100000000000001" customHeight="1">
      <c r="A348" s="322"/>
      <c r="B348" s="271"/>
      <c r="C348" s="325"/>
      <c r="D348" s="271"/>
      <c r="E348" s="274"/>
      <c r="F348" s="271"/>
      <c r="G348" s="277"/>
      <c r="H348" s="268"/>
      <c r="I348" s="279"/>
      <c r="J348" s="281"/>
      <c r="K348" s="213"/>
      <c r="L348" s="213"/>
      <c r="M348" s="281"/>
      <c r="N348" s="292"/>
      <c r="O348" s="292"/>
      <c r="P348" s="243"/>
      <c r="Q348" s="213"/>
      <c r="R348" s="230"/>
      <c r="S348" s="37" t="s">
        <v>407</v>
      </c>
      <c r="T348" s="87"/>
      <c r="U348" s="88"/>
      <c r="V348" s="88"/>
      <c r="W348" s="88"/>
      <c r="X348" s="88"/>
      <c r="Y348" s="88"/>
      <c r="Z348" s="38" t="str">
        <f t="shared" si="22"/>
        <v/>
      </c>
      <c r="AA348" s="92">
        <f t="shared" si="20"/>
        <v>0</v>
      </c>
      <c r="AB348" s="92">
        <f t="shared" si="24"/>
        <v>0</v>
      </c>
      <c r="AC348" s="333"/>
      <c r="AD348" s="289"/>
      <c r="AE348" s="289"/>
      <c r="AF348" s="292"/>
      <c r="AG348" s="292"/>
      <c r="AH348" s="238"/>
      <c r="AI348" s="238"/>
      <c r="AJ348" s="221"/>
      <c r="AK348" s="221"/>
      <c r="AL348" s="221"/>
      <c r="AM348" s="301"/>
      <c r="AN348" s="301"/>
      <c r="AO348" s="301"/>
      <c r="AP348" s="301"/>
      <c r="AQ348" s="305"/>
      <c r="AR348" s="247"/>
    </row>
    <row r="349" spans="1:44" s="86" customFormat="1" ht="17.100000000000001" customHeight="1">
      <c r="A349" s="322"/>
      <c r="B349" s="271"/>
      <c r="C349" s="325"/>
      <c r="D349" s="271"/>
      <c r="E349" s="274"/>
      <c r="F349" s="271"/>
      <c r="G349" s="277"/>
      <c r="H349" s="268"/>
      <c r="I349" s="279">
        <v>15.3</v>
      </c>
      <c r="J349" s="281"/>
      <c r="K349" s="213"/>
      <c r="L349" s="213"/>
      <c r="M349" s="281"/>
      <c r="N349" s="292"/>
      <c r="O349" s="292"/>
      <c r="P349" s="243"/>
      <c r="Q349" s="213"/>
      <c r="R349" s="287">
        <f>IF(Q349="SI",1,IF(Q349="NO",3,0))</f>
        <v>0</v>
      </c>
      <c r="S349" s="37" t="s">
        <v>408</v>
      </c>
      <c r="T349" s="87"/>
      <c r="U349" s="88"/>
      <c r="V349" s="88"/>
      <c r="W349" s="88"/>
      <c r="X349" s="88"/>
      <c r="Y349" s="88"/>
      <c r="Z349" s="38" t="str">
        <f t="shared" si="22"/>
        <v/>
      </c>
      <c r="AA349" s="92">
        <f t="shared" si="20"/>
        <v>0</v>
      </c>
      <c r="AB349" s="92">
        <f t="shared" si="24"/>
        <v>0</v>
      </c>
      <c r="AC349" s="333"/>
      <c r="AD349" s="289"/>
      <c r="AE349" s="289"/>
      <c r="AF349" s="292"/>
      <c r="AG349" s="292"/>
      <c r="AH349" s="238"/>
      <c r="AI349" s="238"/>
      <c r="AJ349" s="221"/>
      <c r="AK349" s="221"/>
      <c r="AL349" s="221"/>
      <c r="AM349" s="301"/>
      <c r="AN349" s="301"/>
      <c r="AO349" s="301"/>
      <c r="AP349" s="301"/>
      <c r="AQ349" s="305"/>
      <c r="AR349" s="303"/>
    </row>
    <row r="350" spans="1:44" s="86" customFormat="1" ht="17.100000000000001" customHeight="1">
      <c r="A350" s="322"/>
      <c r="B350" s="271"/>
      <c r="C350" s="325"/>
      <c r="D350" s="271"/>
      <c r="E350" s="274"/>
      <c r="F350" s="271"/>
      <c r="G350" s="277"/>
      <c r="H350" s="268"/>
      <c r="I350" s="279"/>
      <c r="J350" s="281"/>
      <c r="K350" s="213"/>
      <c r="L350" s="213"/>
      <c r="M350" s="281"/>
      <c r="N350" s="292"/>
      <c r="O350" s="292"/>
      <c r="P350" s="243"/>
      <c r="Q350" s="213"/>
      <c r="R350" s="230"/>
      <c r="S350" s="37" t="s">
        <v>409</v>
      </c>
      <c r="T350" s="87"/>
      <c r="U350" s="88"/>
      <c r="V350" s="88"/>
      <c r="W350" s="88"/>
      <c r="X350" s="88"/>
      <c r="Y350" s="88"/>
      <c r="Z350" s="38" t="str">
        <f t="shared" si="22"/>
        <v/>
      </c>
      <c r="AA350" s="92">
        <f t="shared" si="20"/>
        <v>0</v>
      </c>
      <c r="AB350" s="92">
        <f t="shared" si="24"/>
        <v>0</v>
      </c>
      <c r="AC350" s="333"/>
      <c r="AD350" s="289"/>
      <c r="AE350" s="289"/>
      <c r="AF350" s="292"/>
      <c r="AG350" s="292"/>
      <c r="AH350" s="238"/>
      <c r="AI350" s="238"/>
      <c r="AJ350" s="221"/>
      <c r="AK350" s="221"/>
      <c r="AL350" s="221"/>
      <c r="AM350" s="301"/>
      <c r="AN350" s="301"/>
      <c r="AO350" s="301"/>
      <c r="AP350" s="301"/>
      <c r="AQ350" s="305"/>
      <c r="AR350" s="247"/>
    </row>
    <row r="351" spans="1:44" s="86" customFormat="1" ht="17.100000000000001" customHeight="1">
      <c r="A351" s="322"/>
      <c r="B351" s="271"/>
      <c r="C351" s="325"/>
      <c r="D351" s="271"/>
      <c r="E351" s="274"/>
      <c r="F351" s="271"/>
      <c r="G351" s="277"/>
      <c r="H351" s="268"/>
      <c r="I351" s="279"/>
      <c r="J351" s="281"/>
      <c r="K351" s="213"/>
      <c r="L351" s="213"/>
      <c r="M351" s="281"/>
      <c r="N351" s="292"/>
      <c r="O351" s="292"/>
      <c r="P351" s="243"/>
      <c r="Q351" s="213"/>
      <c r="R351" s="230"/>
      <c r="S351" s="37" t="s">
        <v>410</v>
      </c>
      <c r="T351" s="87"/>
      <c r="U351" s="88"/>
      <c r="V351" s="88"/>
      <c r="W351" s="88"/>
      <c r="X351" s="88"/>
      <c r="Y351" s="88"/>
      <c r="Z351" s="38" t="str">
        <f t="shared" si="22"/>
        <v/>
      </c>
      <c r="AA351" s="92">
        <f t="shared" si="20"/>
        <v>0</v>
      </c>
      <c r="AB351" s="92">
        <f t="shared" si="24"/>
        <v>0</v>
      </c>
      <c r="AC351" s="333"/>
      <c r="AD351" s="289"/>
      <c r="AE351" s="289"/>
      <c r="AF351" s="292"/>
      <c r="AG351" s="292"/>
      <c r="AH351" s="238"/>
      <c r="AI351" s="238"/>
      <c r="AJ351" s="221"/>
      <c r="AK351" s="221"/>
      <c r="AL351" s="221"/>
      <c r="AM351" s="301"/>
      <c r="AN351" s="301"/>
      <c r="AO351" s="301"/>
      <c r="AP351" s="301"/>
      <c r="AQ351" s="305"/>
      <c r="AR351" s="247"/>
    </row>
    <row r="352" spans="1:44" s="86" customFormat="1" ht="17.100000000000001" customHeight="1">
      <c r="A352" s="322"/>
      <c r="B352" s="271"/>
      <c r="C352" s="325"/>
      <c r="D352" s="271"/>
      <c r="E352" s="274"/>
      <c r="F352" s="271"/>
      <c r="G352" s="277"/>
      <c r="H352" s="268"/>
      <c r="I352" s="279"/>
      <c r="J352" s="281"/>
      <c r="K352" s="213"/>
      <c r="L352" s="213"/>
      <c r="M352" s="281"/>
      <c r="N352" s="292"/>
      <c r="O352" s="292"/>
      <c r="P352" s="243"/>
      <c r="Q352" s="213"/>
      <c r="R352" s="230"/>
      <c r="S352" s="37" t="s">
        <v>411</v>
      </c>
      <c r="T352" s="87"/>
      <c r="U352" s="88"/>
      <c r="V352" s="88"/>
      <c r="W352" s="88"/>
      <c r="X352" s="88"/>
      <c r="Y352" s="88"/>
      <c r="Z352" s="38" t="str">
        <f t="shared" si="22"/>
        <v/>
      </c>
      <c r="AA352" s="92">
        <f t="shared" si="20"/>
        <v>0</v>
      </c>
      <c r="AB352" s="92">
        <f t="shared" si="24"/>
        <v>0</v>
      </c>
      <c r="AC352" s="333"/>
      <c r="AD352" s="289"/>
      <c r="AE352" s="289"/>
      <c r="AF352" s="292"/>
      <c r="AG352" s="292"/>
      <c r="AH352" s="238"/>
      <c r="AI352" s="238"/>
      <c r="AJ352" s="221"/>
      <c r="AK352" s="221"/>
      <c r="AL352" s="221"/>
      <c r="AM352" s="301"/>
      <c r="AN352" s="301"/>
      <c r="AO352" s="301"/>
      <c r="AP352" s="301"/>
      <c r="AQ352" s="305"/>
      <c r="AR352" s="247"/>
    </row>
    <row r="353" spans="1:44" s="86" customFormat="1" ht="17.100000000000001" customHeight="1">
      <c r="A353" s="322"/>
      <c r="B353" s="271"/>
      <c r="C353" s="325"/>
      <c r="D353" s="271"/>
      <c r="E353" s="274"/>
      <c r="F353" s="271"/>
      <c r="G353" s="277"/>
      <c r="H353" s="268"/>
      <c r="I353" s="279"/>
      <c r="J353" s="281"/>
      <c r="K353" s="213"/>
      <c r="L353" s="213"/>
      <c r="M353" s="281"/>
      <c r="N353" s="292"/>
      <c r="O353" s="292"/>
      <c r="P353" s="243"/>
      <c r="Q353" s="213"/>
      <c r="R353" s="230"/>
      <c r="S353" s="37" t="s">
        <v>412</v>
      </c>
      <c r="T353" s="87"/>
      <c r="U353" s="88"/>
      <c r="V353" s="88"/>
      <c r="W353" s="88"/>
      <c r="X353" s="88"/>
      <c r="Y353" s="88"/>
      <c r="Z353" s="38" t="str">
        <f t="shared" si="22"/>
        <v/>
      </c>
      <c r="AA353" s="92">
        <f t="shared" si="20"/>
        <v>0</v>
      </c>
      <c r="AB353" s="92">
        <f t="shared" si="24"/>
        <v>0</v>
      </c>
      <c r="AC353" s="333"/>
      <c r="AD353" s="289"/>
      <c r="AE353" s="289"/>
      <c r="AF353" s="292"/>
      <c r="AG353" s="292"/>
      <c r="AH353" s="238"/>
      <c r="AI353" s="238"/>
      <c r="AJ353" s="221"/>
      <c r="AK353" s="221"/>
      <c r="AL353" s="221"/>
      <c r="AM353" s="301"/>
      <c r="AN353" s="301"/>
      <c r="AO353" s="301"/>
      <c r="AP353" s="301"/>
      <c r="AQ353" s="305"/>
      <c r="AR353" s="247"/>
    </row>
    <row r="354" spans="1:44" s="86" customFormat="1" ht="17.100000000000001" customHeight="1">
      <c r="A354" s="322"/>
      <c r="B354" s="271"/>
      <c r="C354" s="325"/>
      <c r="D354" s="271"/>
      <c r="E354" s="274"/>
      <c r="F354" s="271"/>
      <c r="G354" s="277"/>
      <c r="H354" s="268"/>
      <c r="I354" s="279">
        <v>15.4</v>
      </c>
      <c r="J354" s="281"/>
      <c r="K354" s="213"/>
      <c r="L354" s="213"/>
      <c r="M354" s="281"/>
      <c r="N354" s="292"/>
      <c r="O354" s="292"/>
      <c r="P354" s="243"/>
      <c r="Q354" s="213"/>
      <c r="R354" s="287">
        <f>IF(Q354="SI",1,IF(Q354="NO",3,0))</f>
        <v>0</v>
      </c>
      <c r="S354" s="37" t="s">
        <v>413</v>
      </c>
      <c r="T354" s="87"/>
      <c r="U354" s="88"/>
      <c r="V354" s="88"/>
      <c r="W354" s="88"/>
      <c r="X354" s="88"/>
      <c r="Y354" s="88"/>
      <c r="Z354" s="38" t="str">
        <f t="shared" si="22"/>
        <v/>
      </c>
      <c r="AA354" s="92">
        <f t="shared" ref="AA354:AA388" si="25">IF(Z354="Suficiente",1,0)</f>
        <v>0</v>
      </c>
      <c r="AB354" s="92">
        <f t="shared" si="24"/>
        <v>0</v>
      </c>
      <c r="AC354" s="333"/>
      <c r="AD354" s="289"/>
      <c r="AE354" s="289"/>
      <c r="AF354" s="292"/>
      <c r="AG354" s="292"/>
      <c r="AH354" s="238"/>
      <c r="AI354" s="238"/>
      <c r="AJ354" s="221"/>
      <c r="AK354" s="221"/>
      <c r="AL354" s="221"/>
      <c r="AM354" s="301"/>
      <c r="AN354" s="301"/>
      <c r="AO354" s="301"/>
      <c r="AP354" s="301"/>
      <c r="AQ354" s="305"/>
      <c r="AR354" s="303"/>
    </row>
    <row r="355" spans="1:44" s="86" customFormat="1" ht="17.100000000000001" customHeight="1">
      <c r="A355" s="322"/>
      <c r="B355" s="271"/>
      <c r="C355" s="325"/>
      <c r="D355" s="271"/>
      <c r="E355" s="274"/>
      <c r="F355" s="271"/>
      <c r="G355" s="277"/>
      <c r="H355" s="268"/>
      <c r="I355" s="279"/>
      <c r="J355" s="281"/>
      <c r="K355" s="213"/>
      <c r="L355" s="213"/>
      <c r="M355" s="281"/>
      <c r="N355" s="292"/>
      <c r="O355" s="292"/>
      <c r="P355" s="243"/>
      <c r="Q355" s="213"/>
      <c r="R355" s="230"/>
      <c r="S355" s="37" t="s">
        <v>414</v>
      </c>
      <c r="T355" s="87"/>
      <c r="U355" s="88"/>
      <c r="V355" s="88"/>
      <c r="W355" s="88"/>
      <c r="X355" s="88"/>
      <c r="Y355" s="88"/>
      <c r="Z355" s="38" t="str">
        <f t="shared" si="22"/>
        <v/>
      </c>
      <c r="AA355" s="92">
        <f t="shared" si="25"/>
        <v>0</v>
      </c>
      <c r="AB355" s="92">
        <f t="shared" si="24"/>
        <v>0</v>
      </c>
      <c r="AC355" s="333"/>
      <c r="AD355" s="289"/>
      <c r="AE355" s="289"/>
      <c r="AF355" s="292"/>
      <c r="AG355" s="292"/>
      <c r="AH355" s="238"/>
      <c r="AI355" s="238"/>
      <c r="AJ355" s="221"/>
      <c r="AK355" s="221"/>
      <c r="AL355" s="221"/>
      <c r="AM355" s="301"/>
      <c r="AN355" s="301"/>
      <c r="AO355" s="301"/>
      <c r="AP355" s="301"/>
      <c r="AQ355" s="305"/>
      <c r="AR355" s="247"/>
    </row>
    <row r="356" spans="1:44" s="86" customFormat="1" ht="17.100000000000001" customHeight="1">
      <c r="A356" s="322"/>
      <c r="B356" s="271"/>
      <c r="C356" s="325"/>
      <c r="D356" s="271"/>
      <c r="E356" s="274"/>
      <c r="F356" s="271"/>
      <c r="G356" s="277"/>
      <c r="H356" s="268"/>
      <c r="I356" s="279"/>
      <c r="J356" s="281"/>
      <c r="K356" s="213"/>
      <c r="L356" s="213"/>
      <c r="M356" s="281"/>
      <c r="N356" s="292"/>
      <c r="O356" s="292"/>
      <c r="P356" s="243"/>
      <c r="Q356" s="213"/>
      <c r="R356" s="230"/>
      <c r="S356" s="37" t="s">
        <v>415</v>
      </c>
      <c r="T356" s="87"/>
      <c r="U356" s="88"/>
      <c r="V356" s="88"/>
      <c r="W356" s="88"/>
      <c r="X356" s="88"/>
      <c r="Y356" s="88"/>
      <c r="Z356" s="38" t="str">
        <f t="shared" si="22"/>
        <v/>
      </c>
      <c r="AA356" s="92">
        <f t="shared" si="25"/>
        <v>0</v>
      </c>
      <c r="AB356" s="92">
        <f t="shared" si="24"/>
        <v>0</v>
      </c>
      <c r="AC356" s="333"/>
      <c r="AD356" s="289"/>
      <c r="AE356" s="289"/>
      <c r="AF356" s="292"/>
      <c r="AG356" s="292"/>
      <c r="AH356" s="238"/>
      <c r="AI356" s="238"/>
      <c r="AJ356" s="221"/>
      <c r="AK356" s="221"/>
      <c r="AL356" s="221"/>
      <c r="AM356" s="301"/>
      <c r="AN356" s="301"/>
      <c r="AO356" s="301"/>
      <c r="AP356" s="301"/>
      <c r="AQ356" s="305"/>
      <c r="AR356" s="247"/>
    </row>
    <row r="357" spans="1:44" s="86" customFormat="1" ht="17.100000000000001" customHeight="1">
      <c r="A357" s="322"/>
      <c r="B357" s="271"/>
      <c r="C357" s="325"/>
      <c r="D357" s="271"/>
      <c r="E357" s="274"/>
      <c r="F357" s="271"/>
      <c r="G357" s="277"/>
      <c r="H357" s="268"/>
      <c r="I357" s="279"/>
      <c r="J357" s="281"/>
      <c r="K357" s="213"/>
      <c r="L357" s="213"/>
      <c r="M357" s="281"/>
      <c r="N357" s="292"/>
      <c r="O357" s="292"/>
      <c r="P357" s="243"/>
      <c r="Q357" s="213"/>
      <c r="R357" s="230"/>
      <c r="S357" s="37" t="s">
        <v>416</v>
      </c>
      <c r="T357" s="87"/>
      <c r="U357" s="88"/>
      <c r="V357" s="88"/>
      <c r="W357" s="88"/>
      <c r="X357" s="88"/>
      <c r="Y357" s="88"/>
      <c r="Z357" s="38" t="str">
        <f t="shared" si="22"/>
        <v/>
      </c>
      <c r="AA357" s="92">
        <f t="shared" si="25"/>
        <v>0</v>
      </c>
      <c r="AB357" s="92">
        <f t="shared" si="24"/>
        <v>0</v>
      </c>
      <c r="AC357" s="333"/>
      <c r="AD357" s="289"/>
      <c r="AE357" s="289"/>
      <c r="AF357" s="292"/>
      <c r="AG357" s="292"/>
      <c r="AH357" s="238"/>
      <c r="AI357" s="238"/>
      <c r="AJ357" s="221"/>
      <c r="AK357" s="221"/>
      <c r="AL357" s="221"/>
      <c r="AM357" s="301"/>
      <c r="AN357" s="301"/>
      <c r="AO357" s="301"/>
      <c r="AP357" s="301"/>
      <c r="AQ357" s="305"/>
      <c r="AR357" s="247"/>
    </row>
    <row r="358" spans="1:44" s="86" customFormat="1" ht="17.100000000000001" customHeight="1">
      <c r="A358" s="322"/>
      <c r="B358" s="271"/>
      <c r="C358" s="325"/>
      <c r="D358" s="271"/>
      <c r="E358" s="274"/>
      <c r="F358" s="271"/>
      <c r="G358" s="277"/>
      <c r="H358" s="268"/>
      <c r="I358" s="279"/>
      <c r="J358" s="281"/>
      <c r="K358" s="213"/>
      <c r="L358" s="213"/>
      <c r="M358" s="281"/>
      <c r="N358" s="292"/>
      <c r="O358" s="292"/>
      <c r="P358" s="243"/>
      <c r="Q358" s="213"/>
      <c r="R358" s="230"/>
      <c r="S358" s="37" t="s">
        <v>417</v>
      </c>
      <c r="T358" s="87"/>
      <c r="U358" s="88"/>
      <c r="V358" s="88"/>
      <c r="W358" s="88"/>
      <c r="X358" s="88"/>
      <c r="Y358" s="88"/>
      <c r="Z358" s="38" t="str">
        <f t="shared" si="22"/>
        <v/>
      </c>
      <c r="AA358" s="92">
        <f t="shared" si="25"/>
        <v>0</v>
      </c>
      <c r="AB358" s="92">
        <f t="shared" si="24"/>
        <v>0</v>
      </c>
      <c r="AC358" s="333"/>
      <c r="AD358" s="289"/>
      <c r="AE358" s="289"/>
      <c r="AF358" s="292"/>
      <c r="AG358" s="292"/>
      <c r="AH358" s="238"/>
      <c r="AI358" s="238"/>
      <c r="AJ358" s="221"/>
      <c r="AK358" s="221"/>
      <c r="AL358" s="221"/>
      <c r="AM358" s="301"/>
      <c r="AN358" s="301"/>
      <c r="AO358" s="301"/>
      <c r="AP358" s="301"/>
      <c r="AQ358" s="305"/>
      <c r="AR358" s="247"/>
    </row>
    <row r="359" spans="1:44" s="86" customFormat="1" ht="17.100000000000001" customHeight="1">
      <c r="A359" s="322"/>
      <c r="B359" s="271"/>
      <c r="C359" s="325"/>
      <c r="D359" s="271"/>
      <c r="E359" s="274"/>
      <c r="F359" s="271"/>
      <c r="G359" s="277"/>
      <c r="H359" s="268"/>
      <c r="I359" s="279">
        <v>15.5</v>
      </c>
      <c r="J359" s="281"/>
      <c r="K359" s="213"/>
      <c r="L359" s="213"/>
      <c r="M359" s="281"/>
      <c r="N359" s="292"/>
      <c r="O359" s="292"/>
      <c r="P359" s="243"/>
      <c r="Q359" s="213"/>
      <c r="R359" s="287">
        <f>IF(Q359="SI",1,IF(Q359="NO",3,0))</f>
        <v>0</v>
      </c>
      <c r="S359" s="37" t="s">
        <v>418</v>
      </c>
      <c r="T359" s="87"/>
      <c r="U359" s="88"/>
      <c r="V359" s="88"/>
      <c r="W359" s="88"/>
      <c r="X359" s="88"/>
      <c r="Y359" s="88"/>
      <c r="Z359" s="38" t="str">
        <f t="shared" si="22"/>
        <v/>
      </c>
      <c r="AA359" s="92">
        <f t="shared" si="25"/>
        <v>0</v>
      </c>
      <c r="AB359" s="92">
        <f t="shared" si="24"/>
        <v>0</v>
      </c>
      <c r="AC359" s="333"/>
      <c r="AD359" s="289"/>
      <c r="AE359" s="289"/>
      <c r="AF359" s="292"/>
      <c r="AG359" s="292"/>
      <c r="AH359" s="238"/>
      <c r="AI359" s="238"/>
      <c r="AJ359" s="221"/>
      <c r="AK359" s="221"/>
      <c r="AL359" s="221"/>
      <c r="AM359" s="301"/>
      <c r="AN359" s="301"/>
      <c r="AO359" s="301"/>
      <c r="AP359" s="301"/>
      <c r="AQ359" s="305"/>
      <c r="AR359" s="303"/>
    </row>
    <row r="360" spans="1:44" s="86" customFormat="1" ht="17.100000000000001" customHeight="1">
      <c r="A360" s="322"/>
      <c r="B360" s="271"/>
      <c r="C360" s="325"/>
      <c r="D360" s="271"/>
      <c r="E360" s="274"/>
      <c r="F360" s="271"/>
      <c r="G360" s="277"/>
      <c r="H360" s="268"/>
      <c r="I360" s="279"/>
      <c r="J360" s="281"/>
      <c r="K360" s="213"/>
      <c r="L360" s="213"/>
      <c r="M360" s="281"/>
      <c r="N360" s="292"/>
      <c r="O360" s="292"/>
      <c r="P360" s="243"/>
      <c r="Q360" s="213"/>
      <c r="R360" s="230"/>
      <c r="S360" s="37" t="s">
        <v>419</v>
      </c>
      <c r="T360" s="87"/>
      <c r="U360" s="88"/>
      <c r="V360" s="88"/>
      <c r="W360" s="88"/>
      <c r="X360" s="88"/>
      <c r="Y360" s="88"/>
      <c r="Z360" s="38" t="str">
        <f t="shared" si="22"/>
        <v/>
      </c>
      <c r="AA360" s="92">
        <f t="shared" si="25"/>
        <v>0</v>
      </c>
      <c r="AB360" s="92">
        <f t="shared" si="24"/>
        <v>0</v>
      </c>
      <c r="AC360" s="333"/>
      <c r="AD360" s="289"/>
      <c r="AE360" s="289"/>
      <c r="AF360" s="292"/>
      <c r="AG360" s="292"/>
      <c r="AH360" s="238"/>
      <c r="AI360" s="238"/>
      <c r="AJ360" s="221"/>
      <c r="AK360" s="221"/>
      <c r="AL360" s="221"/>
      <c r="AM360" s="301"/>
      <c r="AN360" s="301"/>
      <c r="AO360" s="301"/>
      <c r="AP360" s="301"/>
      <c r="AQ360" s="305"/>
      <c r="AR360" s="247"/>
    </row>
    <row r="361" spans="1:44" s="86" customFormat="1" ht="17.100000000000001" customHeight="1">
      <c r="A361" s="322"/>
      <c r="B361" s="271"/>
      <c r="C361" s="325"/>
      <c r="D361" s="271"/>
      <c r="E361" s="274"/>
      <c r="F361" s="271"/>
      <c r="G361" s="277"/>
      <c r="H361" s="268"/>
      <c r="I361" s="279"/>
      <c r="J361" s="281"/>
      <c r="K361" s="213"/>
      <c r="L361" s="213"/>
      <c r="M361" s="281"/>
      <c r="N361" s="292"/>
      <c r="O361" s="292"/>
      <c r="P361" s="243"/>
      <c r="Q361" s="213"/>
      <c r="R361" s="230"/>
      <c r="S361" s="37" t="s">
        <v>420</v>
      </c>
      <c r="T361" s="87"/>
      <c r="U361" s="88"/>
      <c r="V361" s="88"/>
      <c r="W361" s="88"/>
      <c r="X361" s="88"/>
      <c r="Y361" s="88"/>
      <c r="Z361" s="38" t="str">
        <f t="shared" si="22"/>
        <v/>
      </c>
      <c r="AA361" s="92">
        <f t="shared" si="25"/>
        <v>0</v>
      </c>
      <c r="AB361" s="92">
        <f t="shared" si="24"/>
        <v>0</v>
      </c>
      <c r="AC361" s="333"/>
      <c r="AD361" s="289"/>
      <c r="AE361" s="289"/>
      <c r="AF361" s="292"/>
      <c r="AG361" s="292"/>
      <c r="AH361" s="238"/>
      <c r="AI361" s="238"/>
      <c r="AJ361" s="221"/>
      <c r="AK361" s="221"/>
      <c r="AL361" s="221"/>
      <c r="AM361" s="301"/>
      <c r="AN361" s="301"/>
      <c r="AO361" s="301"/>
      <c r="AP361" s="301"/>
      <c r="AQ361" s="305"/>
      <c r="AR361" s="247"/>
    </row>
    <row r="362" spans="1:44" s="86" customFormat="1" ht="17.100000000000001" customHeight="1">
      <c r="A362" s="322"/>
      <c r="B362" s="271"/>
      <c r="C362" s="325"/>
      <c r="D362" s="271"/>
      <c r="E362" s="274"/>
      <c r="F362" s="271"/>
      <c r="G362" s="277"/>
      <c r="H362" s="268"/>
      <c r="I362" s="279"/>
      <c r="J362" s="281"/>
      <c r="K362" s="213"/>
      <c r="L362" s="213"/>
      <c r="M362" s="281"/>
      <c r="N362" s="292"/>
      <c r="O362" s="292"/>
      <c r="P362" s="243"/>
      <c r="Q362" s="213"/>
      <c r="R362" s="230"/>
      <c r="S362" s="37" t="s">
        <v>421</v>
      </c>
      <c r="T362" s="87"/>
      <c r="U362" s="88"/>
      <c r="V362" s="88"/>
      <c r="W362" s="88"/>
      <c r="X362" s="88"/>
      <c r="Y362" s="88"/>
      <c r="Z362" s="38" t="str">
        <f t="shared" si="22"/>
        <v/>
      </c>
      <c r="AA362" s="92">
        <f t="shared" si="25"/>
        <v>0</v>
      </c>
      <c r="AB362" s="92">
        <f t="shared" si="24"/>
        <v>0</v>
      </c>
      <c r="AC362" s="333"/>
      <c r="AD362" s="289"/>
      <c r="AE362" s="289"/>
      <c r="AF362" s="292"/>
      <c r="AG362" s="292"/>
      <c r="AH362" s="238"/>
      <c r="AI362" s="238"/>
      <c r="AJ362" s="221"/>
      <c r="AK362" s="221"/>
      <c r="AL362" s="221"/>
      <c r="AM362" s="301"/>
      <c r="AN362" s="301"/>
      <c r="AO362" s="301"/>
      <c r="AP362" s="301"/>
      <c r="AQ362" s="305"/>
      <c r="AR362" s="247"/>
    </row>
    <row r="363" spans="1:44" s="86" customFormat="1" ht="17.100000000000001" customHeight="1">
      <c r="A363" s="323"/>
      <c r="B363" s="272"/>
      <c r="C363" s="326"/>
      <c r="D363" s="272"/>
      <c r="E363" s="275"/>
      <c r="F363" s="272"/>
      <c r="G363" s="278"/>
      <c r="H363" s="269"/>
      <c r="I363" s="280"/>
      <c r="J363" s="282"/>
      <c r="K363" s="233"/>
      <c r="L363" s="233"/>
      <c r="M363" s="282"/>
      <c r="N363" s="293"/>
      <c r="O363" s="293"/>
      <c r="P363" s="285"/>
      <c r="Q363" s="233"/>
      <c r="R363" s="232"/>
      <c r="S363" s="39" t="s">
        <v>422</v>
      </c>
      <c r="T363" s="89"/>
      <c r="U363" s="90"/>
      <c r="V363" s="90"/>
      <c r="W363" s="90"/>
      <c r="X363" s="90"/>
      <c r="Y363" s="90"/>
      <c r="Z363" s="40" t="str">
        <f t="shared" si="22"/>
        <v/>
      </c>
      <c r="AA363" s="93">
        <f t="shared" si="25"/>
        <v>0</v>
      </c>
      <c r="AB363" s="93">
        <f t="shared" si="24"/>
        <v>0</v>
      </c>
      <c r="AC363" s="334"/>
      <c r="AD363" s="290"/>
      <c r="AE363" s="290"/>
      <c r="AF363" s="293"/>
      <c r="AG363" s="293"/>
      <c r="AH363" s="239"/>
      <c r="AI363" s="239"/>
      <c r="AJ363" s="222"/>
      <c r="AK363" s="222"/>
      <c r="AL363" s="222"/>
      <c r="AM363" s="309"/>
      <c r="AN363" s="309"/>
      <c r="AO363" s="309"/>
      <c r="AP363" s="309"/>
      <c r="AQ363" s="327"/>
      <c r="AR363" s="248"/>
    </row>
    <row r="364" spans="1:44" s="86" customFormat="1" ht="17.100000000000001" customHeight="1">
      <c r="A364" s="315" t="str">
        <f>IF(E364&lt;&gt;"",'Información General'!$D$14&amp;"_"&amp;+$A$1+16,"")</f>
        <v/>
      </c>
      <c r="B364" s="258"/>
      <c r="C364" s="318"/>
      <c r="D364" s="258"/>
      <c r="E364" s="261"/>
      <c r="F364" s="258"/>
      <c r="G364" s="264"/>
      <c r="H364" s="267"/>
      <c r="I364" s="283">
        <v>16.100000000000001</v>
      </c>
      <c r="J364" s="267"/>
      <c r="K364" s="212"/>
      <c r="L364" s="212"/>
      <c r="M364" s="267"/>
      <c r="N364" s="214"/>
      <c r="O364" s="214"/>
      <c r="P364" s="223" t="str">
        <f>IF(AND(N364&lt;&gt;"",O364&lt;&gt;""),IF(AND(N364&gt;5,O364&gt;5),"I",IF(AND(N364&lt;=5,O364&gt;5),"II",IF(AND(N364&gt;5,O364&lt;=5),"IV",IF(AND(N364&lt;=5,O364&lt;=5),"III")))),"")</f>
        <v/>
      </c>
      <c r="Q364" s="212"/>
      <c r="R364" s="229">
        <f>IF(Q364="SI",1,IF(Q364="NO",3,0))</f>
        <v>0</v>
      </c>
      <c r="S364" s="35" t="s">
        <v>423</v>
      </c>
      <c r="T364" s="84"/>
      <c r="U364" s="85"/>
      <c r="V364" s="85"/>
      <c r="W364" s="85"/>
      <c r="X364" s="85"/>
      <c r="Y364" s="85"/>
      <c r="Z364" s="36" t="str">
        <f t="shared" si="22"/>
        <v/>
      </c>
      <c r="AA364" s="91">
        <f>IF(Z364="Suficiente",1,0)</f>
        <v>0</v>
      </c>
      <c r="AB364" s="91">
        <f>IF(Z364="Deficiente",1,0)</f>
        <v>0</v>
      </c>
      <c r="AC364" s="226" t="str">
        <f>IF(SUM(R364:R388)&gt;=1,IF((SUM(R364:R388)/COUNTA(Q364:Q388))=1,IF(SUM(AA364:AA388)&gt;=1,IF(SUM(AA364:AA388)/(SUM(AA364:AA388)+SUM(AB364:AB388))=100%,"SI","NO"),"NO"),"NO"),"")</f>
        <v/>
      </c>
      <c r="AD364" s="328" t="str">
        <f>IF($N364=1,"b","")</f>
        <v/>
      </c>
      <c r="AE364" s="328" t="str">
        <f>IF($O364=1,"b","")</f>
        <v/>
      </c>
      <c r="AF364" s="214"/>
      <c r="AG364" s="214"/>
      <c r="AH364" s="240">
        <f>IF(OR($AD364="b",$AE364="b"),2,0)</f>
        <v>0</v>
      </c>
      <c r="AI364" s="240">
        <f>IF(AND($N364=1,$AF364=1,$O364=1,$AG364=1),1,0)</f>
        <v>0</v>
      </c>
      <c r="AJ364" s="217">
        <f>IF(AF364&lt;&gt;"",IF(AI364=1,1,IF(OR($AF364&gt;$N364,AND($AC364="SI",$AF364=$N364),AND($AC364="NO",$AF364&lt;&gt;$N364)),0,1)),0)</f>
        <v>0</v>
      </c>
      <c r="AK364" s="217">
        <f>IF(AG364&lt;&gt;"",IF(AI364=1,1,IF(OR(AG364&gt;O364,AND(AC364="SI",AG364=O364),AND(AC364="NO",AG364&lt;&gt;O364)),0,1)),0)</f>
        <v>0</v>
      </c>
      <c r="AL364" s="217">
        <f>IF(AC364&lt;&gt;"",(+AI364+AJ364+AK364),0)</f>
        <v>0</v>
      </c>
      <c r="AM364" s="335" t="str">
        <f>IF($AL364&gt;=2,IF(AND($AF364="",$AG364=""),"",IF(AND($AF364&gt;5,$AG364&gt;5),"I","")),"")</f>
        <v/>
      </c>
      <c r="AN364" s="335" t="str">
        <f>IF($AL364&gt;=2,IF(AND($AF364="",$AG364=""),"",IF(AND($AF364&lt;6,$AG364&gt;5),"II","")),"")</f>
        <v/>
      </c>
      <c r="AO364" s="335" t="str">
        <f>IF($AL364&gt;=2,IF(AND($AF364="",$AG364=""),"",IF(AND($AF364&lt;6,$AG364&lt;6),"III","")),"")</f>
        <v/>
      </c>
      <c r="AP364" s="335" t="str">
        <f>IF($AL364&gt;=2,IF(AND($AF364="",$AG364=""),"",IF(AND($AF364&gt;5,$AG364&lt;6),"IV","")),"")</f>
        <v/>
      </c>
      <c r="AQ364" s="329"/>
      <c r="AR364" s="338"/>
    </row>
    <row r="365" spans="1:44" s="86" customFormat="1" ht="17.100000000000001" customHeight="1">
      <c r="A365" s="316"/>
      <c r="B365" s="259"/>
      <c r="C365" s="319"/>
      <c r="D365" s="259"/>
      <c r="E365" s="262"/>
      <c r="F365" s="259"/>
      <c r="G365" s="265"/>
      <c r="H365" s="268"/>
      <c r="I365" s="284"/>
      <c r="J365" s="268"/>
      <c r="K365" s="210"/>
      <c r="L365" s="210"/>
      <c r="M365" s="268"/>
      <c r="N365" s="215"/>
      <c r="O365" s="215"/>
      <c r="P365" s="224"/>
      <c r="Q365" s="210"/>
      <c r="R365" s="230"/>
      <c r="S365" s="37" t="s">
        <v>424</v>
      </c>
      <c r="T365" s="87"/>
      <c r="U365" s="88"/>
      <c r="V365" s="88"/>
      <c r="W365" s="88"/>
      <c r="X365" s="88"/>
      <c r="Y365" s="88"/>
      <c r="Z365" s="38" t="str">
        <f t="shared" si="22"/>
        <v/>
      </c>
      <c r="AA365" s="92">
        <f t="shared" si="25"/>
        <v>0</v>
      </c>
      <c r="AB365" s="92">
        <f t="shared" ref="AB365:AB388" si="26">IF(Z365="Deficiente",1,0)</f>
        <v>0</v>
      </c>
      <c r="AC365" s="227"/>
      <c r="AD365" s="289"/>
      <c r="AE365" s="289"/>
      <c r="AF365" s="215"/>
      <c r="AG365" s="215"/>
      <c r="AH365" s="238"/>
      <c r="AI365" s="238"/>
      <c r="AJ365" s="218"/>
      <c r="AK365" s="218"/>
      <c r="AL365" s="218"/>
      <c r="AM365" s="301"/>
      <c r="AN365" s="301"/>
      <c r="AO365" s="301"/>
      <c r="AP365" s="301"/>
      <c r="AQ365" s="330"/>
      <c r="AR365" s="247"/>
    </row>
    <row r="366" spans="1:44" s="86" customFormat="1" ht="17.100000000000001" customHeight="1">
      <c r="A366" s="316"/>
      <c r="B366" s="259"/>
      <c r="C366" s="319"/>
      <c r="D366" s="259"/>
      <c r="E366" s="262"/>
      <c r="F366" s="259"/>
      <c r="G366" s="265"/>
      <c r="H366" s="268"/>
      <c r="I366" s="284"/>
      <c r="J366" s="268"/>
      <c r="K366" s="210"/>
      <c r="L366" s="210"/>
      <c r="M366" s="268"/>
      <c r="N366" s="215"/>
      <c r="O366" s="215"/>
      <c r="P366" s="224"/>
      <c r="Q366" s="210"/>
      <c r="R366" s="230"/>
      <c r="S366" s="37" t="s">
        <v>425</v>
      </c>
      <c r="T366" s="87"/>
      <c r="U366" s="88"/>
      <c r="V366" s="88"/>
      <c r="W366" s="88"/>
      <c r="X366" s="88"/>
      <c r="Y366" s="88"/>
      <c r="Z366" s="38" t="str">
        <f t="shared" si="22"/>
        <v/>
      </c>
      <c r="AA366" s="92">
        <f t="shared" si="25"/>
        <v>0</v>
      </c>
      <c r="AB366" s="92">
        <f t="shared" si="26"/>
        <v>0</v>
      </c>
      <c r="AC366" s="227"/>
      <c r="AD366" s="289"/>
      <c r="AE366" s="289"/>
      <c r="AF366" s="215"/>
      <c r="AG366" s="215"/>
      <c r="AH366" s="238"/>
      <c r="AI366" s="238"/>
      <c r="AJ366" s="218"/>
      <c r="AK366" s="218"/>
      <c r="AL366" s="218"/>
      <c r="AM366" s="301"/>
      <c r="AN366" s="301"/>
      <c r="AO366" s="301"/>
      <c r="AP366" s="301"/>
      <c r="AQ366" s="330"/>
      <c r="AR366" s="247"/>
    </row>
    <row r="367" spans="1:44" s="86" customFormat="1" ht="17.100000000000001" customHeight="1">
      <c r="A367" s="316"/>
      <c r="B367" s="259"/>
      <c r="C367" s="319"/>
      <c r="D367" s="259"/>
      <c r="E367" s="262"/>
      <c r="F367" s="259"/>
      <c r="G367" s="265"/>
      <c r="H367" s="268"/>
      <c r="I367" s="284"/>
      <c r="J367" s="268"/>
      <c r="K367" s="210"/>
      <c r="L367" s="210"/>
      <c r="M367" s="268"/>
      <c r="N367" s="215"/>
      <c r="O367" s="215"/>
      <c r="P367" s="224"/>
      <c r="Q367" s="210"/>
      <c r="R367" s="230"/>
      <c r="S367" s="37" t="s">
        <v>426</v>
      </c>
      <c r="T367" s="87"/>
      <c r="U367" s="88"/>
      <c r="V367" s="88"/>
      <c r="W367" s="88"/>
      <c r="X367" s="88"/>
      <c r="Y367" s="88"/>
      <c r="Z367" s="38" t="str">
        <f t="shared" si="22"/>
        <v/>
      </c>
      <c r="AA367" s="92">
        <f t="shared" si="25"/>
        <v>0</v>
      </c>
      <c r="AB367" s="92">
        <f t="shared" si="26"/>
        <v>0</v>
      </c>
      <c r="AC367" s="227"/>
      <c r="AD367" s="289"/>
      <c r="AE367" s="289"/>
      <c r="AF367" s="215"/>
      <c r="AG367" s="215"/>
      <c r="AH367" s="238"/>
      <c r="AI367" s="238"/>
      <c r="AJ367" s="218"/>
      <c r="AK367" s="218"/>
      <c r="AL367" s="218"/>
      <c r="AM367" s="301"/>
      <c r="AN367" s="301"/>
      <c r="AO367" s="301"/>
      <c r="AP367" s="301"/>
      <c r="AQ367" s="330"/>
      <c r="AR367" s="247"/>
    </row>
    <row r="368" spans="1:44" s="86" customFormat="1" ht="17.100000000000001" customHeight="1">
      <c r="A368" s="316"/>
      <c r="B368" s="259"/>
      <c r="C368" s="319"/>
      <c r="D368" s="259"/>
      <c r="E368" s="262"/>
      <c r="F368" s="259"/>
      <c r="G368" s="265"/>
      <c r="H368" s="268"/>
      <c r="I368" s="284"/>
      <c r="J368" s="268"/>
      <c r="K368" s="210"/>
      <c r="L368" s="210"/>
      <c r="M368" s="268"/>
      <c r="N368" s="215"/>
      <c r="O368" s="215"/>
      <c r="P368" s="224"/>
      <c r="Q368" s="210"/>
      <c r="R368" s="230"/>
      <c r="S368" s="37" t="s">
        <v>427</v>
      </c>
      <c r="T368" s="87"/>
      <c r="U368" s="88"/>
      <c r="V368" s="88"/>
      <c r="W368" s="88"/>
      <c r="X368" s="88"/>
      <c r="Y368" s="88"/>
      <c r="Z368" s="38" t="str">
        <f t="shared" si="22"/>
        <v/>
      </c>
      <c r="AA368" s="92">
        <f t="shared" si="25"/>
        <v>0</v>
      </c>
      <c r="AB368" s="92">
        <f t="shared" si="26"/>
        <v>0</v>
      </c>
      <c r="AC368" s="227"/>
      <c r="AD368" s="289"/>
      <c r="AE368" s="289"/>
      <c r="AF368" s="215"/>
      <c r="AG368" s="215"/>
      <c r="AH368" s="238"/>
      <c r="AI368" s="238"/>
      <c r="AJ368" s="218"/>
      <c r="AK368" s="218"/>
      <c r="AL368" s="218"/>
      <c r="AM368" s="301"/>
      <c r="AN368" s="301"/>
      <c r="AO368" s="301"/>
      <c r="AP368" s="301"/>
      <c r="AQ368" s="330"/>
      <c r="AR368" s="247"/>
    </row>
    <row r="369" spans="1:44" s="86" customFormat="1" ht="17.100000000000001" customHeight="1">
      <c r="A369" s="316"/>
      <c r="B369" s="259"/>
      <c r="C369" s="319"/>
      <c r="D369" s="259"/>
      <c r="E369" s="262"/>
      <c r="F369" s="259"/>
      <c r="G369" s="265"/>
      <c r="H369" s="268"/>
      <c r="I369" s="284">
        <v>16.2</v>
      </c>
      <c r="J369" s="268"/>
      <c r="K369" s="210"/>
      <c r="L369" s="210"/>
      <c r="M369" s="268"/>
      <c r="N369" s="215"/>
      <c r="O369" s="215"/>
      <c r="P369" s="224"/>
      <c r="Q369" s="210"/>
      <c r="R369" s="231">
        <f>IF(Q369="SI",1,IF(Q369="NO",3,0))</f>
        <v>0</v>
      </c>
      <c r="S369" s="37" t="s">
        <v>428</v>
      </c>
      <c r="T369" s="87"/>
      <c r="U369" s="88"/>
      <c r="V369" s="88"/>
      <c r="W369" s="88"/>
      <c r="X369" s="88"/>
      <c r="Y369" s="88"/>
      <c r="Z369" s="38" t="str">
        <f t="shared" si="22"/>
        <v/>
      </c>
      <c r="AA369" s="92">
        <f t="shared" si="25"/>
        <v>0</v>
      </c>
      <c r="AB369" s="92">
        <f t="shared" si="26"/>
        <v>0</v>
      </c>
      <c r="AC369" s="227"/>
      <c r="AD369" s="289"/>
      <c r="AE369" s="289"/>
      <c r="AF369" s="215"/>
      <c r="AG369" s="215"/>
      <c r="AH369" s="238"/>
      <c r="AI369" s="238"/>
      <c r="AJ369" s="218"/>
      <c r="AK369" s="218"/>
      <c r="AL369" s="218"/>
      <c r="AM369" s="301"/>
      <c r="AN369" s="301"/>
      <c r="AO369" s="301"/>
      <c r="AP369" s="301"/>
      <c r="AQ369" s="330"/>
      <c r="AR369" s="246"/>
    </row>
    <row r="370" spans="1:44" s="86" customFormat="1" ht="17.100000000000001" customHeight="1">
      <c r="A370" s="316"/>
      <c r="B370" s="259"/>
      <c r="C370" s="319"/>
      <c r="D370" s="259"/>
      <c r="E370" s="262"/>
      <c r="F370" s="259"/>
      <c r="G370" s="265"/>
      <c r="H370" s="268"/>
      <c r="I370" s="284"/>
      <c r="J370" s="268"/>
      <c r="K370" s="210"/>
      <c r="L370" s="210"/>
      <c r="M370" s="268"/>
      <c r="N370" s="215"/>
      <c r="O370" s="215"/>
      <c r="P370" s="224"/>
      <c r="Q370" s="210"/>
      <c r="R370" s="230"/>
      <c r="S370" s="37" t="s">
        <v>429</v>
      </c>
      <c r="T370" s="87"/>
      <c r="U370" s="88"/>
      <c r="V370" s="88"/>
      <c r="W370" s="88"/>
      <c r="X370" s="88"/>
      <c r="Y370" s="88"/>
      <c r="Z370" s="38" t="str">
        <f t="shared" si="22"/>
        <v/>
      </c>
      <c r="AA370" s="92">
        <f t="shared" si="25"/>
        <v>0</v>
      </c>
      <c r="AB370" s="92">
        <f t="shared" si="26"/>
        <v>0</v>
      </c>
      <c r="AC370" s="227"/>
      <c r="AD370" s="289"/>
      <c r="AE370" s="289"/>
      <c r="AF370" s="215"/>
      <c r="AG370" s="215"/>
      <c r="AH370" s="238"/>
      <c r="AI370" s="238"/>
      <c r="AJ370" s="218"/>
      <c r="AK370" s="218"/>
      <c r="AL370" s="218"/>
      <c r="AM370" s="301"/>
      <c r="AN370" s="301"/>
      <c r="AO370" s="301"/>
      <c r="AP370" s="301"/>
      <c r="AQ370" s="330"/>
      <c r="AR370" s="247"/>
    </row>
    <row r="371" spans="1:44" s="86" customFormat="1" ht="17.100000000000001" customHeight="1">
      <c r="A371" s="316"/>
      <c r="B371" s="259"/>
      <c r="C371" s="319"/>
      <c r="D371" s="259"/>
      <c r="E371" s="262"/>
      <c r="F371" s="259"/>
      <c r="G371" s="265"/>
      <c r="H371" s="268"/>
      <c r="I371" s="284"/>
      <c r="J371" s="268"/>
      <c r="K371" s="210"/>
      <c r="L371" s="210"/>
      <c r="M371" s="268"/>
      <c r="N371" s="215"/>
      <c r="O371" s="215"/>
      <c r="P371" s="224"/>
      <c r="Q371" s="210"/>
      <c r="R371" s="230"/>
      <c r="S371" s="37" t="s">
        <v>430</v>
      </c>
      <c r="T371" s="87"/>
      <c r="U371" s="88"/>
      <c r="V371" s="88"/>
      <c r="W371" s="88"/>
      <c r="X371" s="88"/>
      <c r="Y371" s="88"/>
      <c r="Z371" s="38" t="str">
        <f t="shared" si="22"/>
        <v/>
      </c>
      <c r="AA371" s="92">
        <f t="shared" si="25"/>
        <v>0</v>
      </c>
      <c r="AB371" s="92">
        <f t="shared" si="26"/>
        <v>0</v>
      </c>
      <c r="AC371" s="227"/>
      <c r="AD371" s="289"/>
      <c r="AE371" s="289"/>
      <c r="AF371" s="215"/>
      <c r="AG371" s="215"/>
      <c r="AH371" s="238"/>
      <c r="AI371" s="238"/>
      <c r="AJ371" s="218"/>
      <c r="AK371" s="218"/>
      <c r="AL371" s="218"/>
      <c r="AM371" s="301"/>
      <c r="AN371" s="301"/>
      <c r="AO371" s="301"/>
      <c r="AP371" s="301"/>
      <c r="AQ371" s="330"/>
      <c r="AR371" s="247"/>
    </row>
    <row r="372" spans="1:44" s="86" customFormat="1" ht="17.100000000000001" customHeight="1">
      <c r="A372" s="316"/>
      <c r="B372" s="259"/>
      <c r="C372" s="319"/>
      <c r="D372" s="259"/>
      <c r="E372" s="262"/>
      <c r="F372" s="259"/>
      <c r="G372" s="265"/>
      <c r="H372" s="268"/>
      <c r="I372" s="284"/>
      <c r="J372" s="268"/>
      <c r="K372" s="210"/>
      <c r="L372" s="210"/>
      <c r="M372" s="268"/>
      <c r="N372" s="215"/>
      <c r="O372" s="215"/>
      <c r="P372" s="224"/>
      <c r="Q372" s="210"/>
      <c r="R372" s="230"/>
      <c r="S372" s="37" t="s">
        <v>431</v>
      </c>
      <c r="T372" s="87"/>
      <c r="U372" s="88"/>
      <c r="V372" s="88"/>
      <c r="W372" s="88"/>
      <c r="X372" s="88"/>
      <c r="Y372" s="88"/>
      <c r="Z372" s="38" t="str">
        <f t="shared" si="22"/>
        <v/>
      </c>
      <c r="AA372" s="92">
        <f t="shared" si="25"/>
        <v>0</v>
      </c>
      <c r="AB372" s="92">
        <f t="shared" si="26"/>
        <v>0</v>
      </c>
      <c r="AC372" s="227"/>
      <c r="AD372" s="289"/>
      <c r="AE372" s="289"/>
      <c r="AF372" s="215"/>
      <c r="AG372" s="215"/>
      <c r="AH372" s="238"/>
      <c r="AI372" s="238"/>
      <c r="AJ372" s="218"/>
      <c r="AK372" s="218"/>
      <c r="AL372" s="218"/>
      <c r="AM372" s="301"/>
      <c r="AN372" s="301"/>
      <c r="AO372" s="301"/>
      <c r="AP372" s="301"/>
      <c r="AQ372" s="330"/>
      <c r="AR372" s="247"/>
    </row>
    <row r="373" spans="1:44" s="86" customFormat="1" ht="17.100000000000001" customHeight="1">
      <c r="A373" s="316"/>
      <c r="B373" s="259"/>
      <c r="C373" s="319"/>
      <c r="D373" s="259"/>
      <c r="E373" s="262"/>
      <c r="F373" s="259"/>
      <c r="G373" s="265"/>
      <c r="H373" s="268"/>
      <c r="I373" s="284"/>
      <c r="J373" s="268"/>
      <c r="K373" s="210"/>
      <c r="L373" s="210"/>
      <c r="M373" s="268"/>
      <c r="N373" s="215"/>
      <c r="O373" s="215"/>
      <c r="P373" s="224"/>
      <c r="Q373" s="210"/>
      <c r="R373" s="230"/>
      <c r="S373" s="37" t="s">
        <v>432</v>
      </c>
      <c r="T373" s="87"/>
      <c r="U373" s="88"/>
      <c r="V373" s="88"/>
      <c r="W373" s="88"/>
      <c r="X373" s="88"/>
      <c r="Y373" s="88"/>
      <c r="Z373" s="38" t="str">
        <f t="shared" si="22"/>
        <v/>
      </c>
      <c r="AA373" s="92">
        <f t="shared" si="25"/>
        <v>0</v>
      </c>
      <c r="AB373" s="92">
        <f t="shared" si="26"/>
        <v>0</v>
      </c>
      <c r="AC373" s="227"/>
      <c r="AD373" s="289"/>
      <c r="AE373" s="289"/>
      <c r="AF373" s="215"/>
      <c r="AG373" s="215"/>
      <c r="AH373" s="238"/>
      <c r="AI373" s="238"/>
      <c r="AJ373" s="218"/>
      <c r="AK373" s="218"/>
      <c r="AL373" s="218"/>
      <c r="AM373" s="301"/>
      <c r="AN373" s="301"/>
      <c r="AO373" s="301"/>
      <c r="AP373" s="301"/>
      <c r="AQ373" s="330"/>
      <c r="AR373" s="247"/>
    </row>
    <row r="374" spans="1:44" s="86" customFormat="1" ht="17.100000000000001" customHeight="1">
      <c r="A374" s="316"/>
      <c r="B374" s="259"/>
      <c r="C374" s="319"/>
      <c r="D374" s="259"/>
      <c r="E374" s="262"/>
      <c r="F374" s="259"/>
      <c r="G374" s="265"/>
      <c r="H374" s="268"/>
      <c r="I374" s="284">
        <v>16.3</v>
      </c>
      <c r="J374" s="268"/>
      <c r="K374" s="210"/>
      <c r="L374" s="210"/>
      <c r="M374" s="268"/>
      <c r="N374" s="215"/>
      <c r="O374" s="215"/>
      <c r="P374" s="224"/>
      <c r="Q374" s="210"/>
      <c r="R374" s="231">
        <f>IF(Q374="SI",1,IF(Q374="NO",3,0))</f>
        <v>0</v>
      </c>
      <c r="S374" s="37" t="s">
        <v>433</v>
      </c>
      <c r="T374" s="87"/>
      <c r="U374" s="88"/>
      <c r="V374" s="88"/>
      <c r="W374" s="88"/>
      <c r="X374" s="88"/>
      <c r="Y374" s="88"/>
      <c r="Z374" s="38" t="str">
        <f t="shared" ref="Z374:Z437" si="27">IF($T374&lt;&gt;"",IF(AND(V374="SI",W374="SI",X374="SI",Y374="SI"),"Suficiente",IF(OR(V374="NO",W374="NO",X374="NO",Y374="NO"),"Deficiente",IF(OR(V374="",W374="",X374="",Y374=""),"Falta Valorar el Control",""))),"")</f>
        <v/>
      </c>
      <c r="AA374" s="92">
        <f t="shared" si="25"/>
        <v>0</v>
      </c>
      <c r="AB374" s="92">
        <f t="shared" si="26"/>
        <v>0</v>
      </c>
      <c r="AC374" s="227"/>
      <c r="AD374" s="289"/>
      <c r="AE374" s="289"/>
      <c r="AF374" s="215"/>
      <c r="AG374" s="215"/>
      <c r="AH374" s="238"/>
      <c r="AI374" s="238"/>
      <c r="AJ374" s="218"/>
      <c r="AK374" s="218"/>
      <c r="AL374" s="218"/>
      <c r="AM374" s="301"/>
      <c r="AN374" s="301"/>
      <c r="AO374" s="301"/>
      <c r="AP374" s="301"/>
      <c r="AQ374" s="330"/>
      <c r="AR374" s="246"/>
    </row>
    <row r="375" spans="1:44" s="86" customFormat="1" ht="17.100000000000001" customHeight="1">
      <c r="A375" s="316"/>
      <c r="B375" s="259"/>
      <c r="C375" s="319"/>
      <c r="D375" s="259"/>
      <c r="E375" s="262"/>
      <c r="F375" s="259"/>
      <c r="G375" s="265"/>
      <c r="H375" s="268"/>
      <c r="I375" s="284"/>
      <c r="J375" s="268"/>
      <c r="K375" s="210"/>
      <c r="L375" s="210"/>
      <c r="M375" s="268"/>
      <c r="N375" s="215"/>
      <c r="O375" s="215"/>
      <c r="P375" s="224"/>
      <c r="Q375" s="210"/>
      <c r="R375" s="230"/>
      <c r="S375" s="37" t="s">
        <v>434</v>
      </c>
      <c r="T375" s="87"/>
      <c r="U375" s="88"/>
      <c r="V375" s="88"/>
      <c r="W375" s="88"/>
      <c r="X375" s="88"/>
      <c r="Y375" s="88"/>
      <c r="Z375" s="38" t="str">
        <f t="shared" si="27"/>
        <v/>
      </c>
      <c r="AA375" s="92">
        <f t="shared" si="25"/>
        <v>0</v>
      </c>
      <c r="AB375" s="92">
        <f t="shared" si="26"/>
        <v>0</v>
      </c>
      <c r="AC375" s="227"/>
      <c r="AD375" s="289"/>
      <c r="AE375" s="289"/>
      <c r="AF375" s="215"/>
      <c r="AG375" s="215"/>
      <c r="AH375" s="238"/>
      <c r="AI375" s="238"/>
      <c r="AJ375" s="218"/>
      <c r="AK375" s="218"/>
      <c r="AL375" s="218"/>
      <c r="AM375" s="301"/>
      <c r="AN375" s="301"/>
      <c r="AO375" s="301"/>
      <c r="AP375" s="301"/>
      <c r="AQ375" s="330"/>
      <c r="AR375" s="247"/>
    </row>
    <row r="376" spans="1:44" s="86" customFormat="1" ht="17.100000000000001" customHeight="1">
      <c r="A376" s="316"/>
      <c r="B376" s="259"/>
      <c r="C376" s="319"/>
      <c r="D376" s="259"/>
      <c r="E376" s="262"/>
      <c r="F376" s="259"/>
      <c r="G376" s="265"/>
      <c r="H376" s="268"/>
      <c r="I376" s="284"/>
      <c r="J376" s="268"/>
      <c r="K376" s="210"/>
      <c r="L376" s="210"/>
      <c r="M376" s="268"/>
      <c r="N376" s="215"/>
      <c r="O376" s="215"/>
      <c r="P376" s="224"/>
      <c r="Q376" s="210"/>
      <c r="R376" s="230"/>
      <c r="S376" s="37" t="s">
        <v>435</v>
      </c>
      <c r="T376" s="87"/>
      <c r="U376" s="88"/>
      <c r="V376" s="88"/>
      <c r="W376" s="88"/>
      <c r="X376" s="88"/>
      <c r="Y376" s="88"/>
      <c r="Z376" s="38" t="str">
        <f t="shared" si="27"/>
        <v/>
      </c>
      <c r="AA376" s="92">
        <f t="shared" si="25"/>
        <v>0</v>
      </c>
      <c r="AB376" s="92">
        <f t="shared" si="26"/>
        <v>0</v>
      </c>
      <c r="AC376" s="227"/>
      <c r="AD376" s="289"/>
      <c r="AE376" s="289"/>
      <c r="AF376" s="215"/>
      <c r="AG376" s="215"/>
      <c r="AH376" s="238"/>
      <c r="AI376" s="238"/>
      <c r="AJ376" s="218"/>
      <c r="AK376" s="218"/>
      <c r="AL376" s="218"/>
      <c r="AM376" s="301"/>
      <c r="AN376" s="301"/>
      <c r="AO376" s="301"/>
      <c r="AP376" s="301"/>
      <c r="AQ376" s="330"/>
      <c r="AR376" s="247"/>
    </row>
    <row r="377" spans="1:44" s="86" customFormat="1" ht="17.100000000000001" customHeight="1">
      <c r="A377" s="316"/>
      <c r="B377" s="259"/>
      <c r="C377" s="319"/>
      <c r="D377" s="259"/>
      <c r="E377" s="262"/>
      <c r="F377" s="259"/>
      <c r="G377" s="265"/>
      <c r="H377" s="268"/>
      <c r="I377" s="284"/>
      <c r="J377" s="268"/>
      <c r="K377" s="210"/>
      <c r="L377" s="210"/>
      <c r="M377" s="268"/>
      <c r="N377" s="215"/>
      <c r="O377" s="215"/>
      <c r="P377" s="224"/>
      <c r="Q377" s="210"/>
      <c r="R377" s="230"/>
      <c r="S377" s="37" t="s">
        <v>436</v>
      </c>
      <c r="T377" s="87"/>
      <c r="U377" s="88"/>
      <c r="V377" s="88"/>
      <c r="W377" s="88"/>
      <c r="X377" s="88"/>
      <c r="Y377" s="88"/>
      <c r="Z377" s="38" t="str">
        <f t="shared" si="27"/>
        <v/>
      </c>
      <c r="AA377" s="92">
        <f t="shared" si="25"/>
        <v>0</v>
      </c>
      <c r="AB377" s="92">
        <f t="shared" si="26"/>
        <v>0</v>
      </c>
      <c r="AC377" s="227"/>
      <c r="AD377" s="289"/>
      <c r="AE377" s="289"/>
      <c r="AF377" s="215"/>
      <c r="AG377" s="215"/>
      <c r="AH377" s="238"/>
      <c r="AI377" s="238"/>
      <c r="AJ377" s="218"/>
      <c r="AK377" s="218"/>
      <c r="AL377" s="218"/>
      <c r="AM377" s="301"/>
      <c r="AN377" s="301"/>
      <c r="AO377" s="301"/>
      <c r="AP377" s="301"/>
      <c r="AQ377" s="330"/>
      <c r="AR377" s="247"/>
    </row>
    <row r="378" spans="1:44" s="86" customFormat="1" ht="17.100000000000001" customHeight="1">
      <c r="A378" s="316"/>
      <c r="B378" s="259"/>
      <c r="C378" s="319"/>
      <c r="D378" s="259"/>
      <c r="E378" s="262"/>
      <c r="F378" s="259"/>
      <c r="G378" s="265"/>
      <c r="H378" s="268"/>
      <c r="I378" s="284"/>
      <c r="J378" s="268"/>
      <c r="K378" s="210"/>
      <c r="L378" s="210"/>
      <c r="M378" s="268"/>
      <c r="N378" s="215"/>
      <c r="O378" s="215"/>
      <c r="P378" s="224"/>
      <c r="Q378" s="210"/>
      <c r="R378" s="230"/>
      <c r="S378" s="37" t="s">
        <v>437</v>
      </c>
      <c r="T378" s="87"/>
      <c r="U378" s="88"/>
      <c r="V378" s="88"/>
      <c r="W378" s="88"/>
      <c r="X378" s="88"/>
      <c r="Y378" s="88"/>
      <c r="Z378" s="38" t="str">
        <f t="shared" si="27"/>
        <v/>
      </c>
      <c r="AA378" s="92">
        <f t="shared" si="25"/>
        <v>0</v>
      </c>
      <c r="AB378" s="92">
        <f t="shared" si="26"/>
        <v>0</v>
      </c>
      <c r="AC378" s="227"/>
      <c r="AD378" s="289"/>
      <c r="AE378" s="289"/>
      <c r="AF378" s="215"/>
      <c r="AG378" s="215"/>
      <c r="AH378" s="238"/>
      <c r="AI378" s="238"/>
      <c r="AJ378" s="218"/>
      <c r="AK378" s="218"/>
      <c r="AL378" s="218"/>
      <c r="AM378" s="301"/>
      <c r="AN378" s="301"/>
      <c r="AO378" s="301"/>
      <c r="AP378" s="301"/>
      <c r="AQ378" s="330"/>
      <c r="AR378" s="247"/>
    </row>
    <row r="379" spans="1:44" s="86" customFormat="1" ht="17.100000000000001" customHeight="1">
      <c r="A379" s="316"/>
      <c r="B379" s="259"/>
      <c r="C379" s="319"/>
      <c r="D379" s="259"/>
      <c r="E379" s="262"/>
      <c r="F379" s="259"/>
      <c r="G379" s="265"/>
      <c r="H379" s="268"/>
      <c r="I379" s="284">
        <v>16.399999999999999</v>
      </c>
      <c r="J379" s="268"/>
      <c r="K379" s="210"/>
      <c r="L379" s="210"/>
      <c r="M379" s="268"/>
      <c r="N379" s="215"/>
      <c r="O379" s="215"/>
      <c r="P379" s="224"/>
      <c r="Q379" s="210"/>
      <c r="R379" s="231">
        <f>IF(Q379="SI",1,IF(Q379="NO",3,0))</f>
        <v>0</v>
      </c>
      <c r="S379" s="37" t="s">
        <v>438</v>
      </c>
      <c r="T379" s="87"/>
      <c r="U379" s="88"/>
      <c r="V379" s="88"/>
      <c r="W379" s="88"/>
      <c r="X379" s="88"/>
      <c r="Y379" s="88"/>
      <c r="Z379" s="38" t="str">
        <f t="shared" si="27"/>
        <v/>
      </c>
      <c r="AA379" s="92">
        <f t="shared" si="25"/>
        <v>0</v>
      </c>
      <c r="AB379" s="92">
        <f t="shared" si="26"/>
        <v>0</v>
      </c>
      <c r="AC379" s="227"/>
      <c r="AD379" s="289"/>
      <c r="AE379" s="289"/>
      <c r="AF379" s="215"/>
      <c r="AG379" s="215"/>
      <c r="AH379" s="238"/>
      <c r="AI379" s="238"/>
      <c r="AJ379" s="218"/>
      <c r="AK379" s="218"/>
      <c r="AL379" s="218"/>
      <c r="AM379" s="301"/>
      <c r="AN379" s="301"/>
      <c r="AO379" s="301"/>
      <c r="AP379" s="301"/>
      <c r="AQ379" s="330"/>
      <c r="AR379" s="246"/>
    </row>
    <row r="380" spans="1:44" s="86" customFormat="1" ht="17.100000000000001" customHeight="1">
      <c r="A380" s="316"/>
      <c r="B380" s="259"/>
      <c r="C380" s="319"/>
      <c r="D380" s="259"/>
      <c r="E380" s="262"/>
      <c r="F380" s="259"/>
      <c r="G380" s="265"/>
      <c r="H380" s="268"/>
      <c r="I380" s="284"/>
      <c r="J380" s="268"/>
      <c r="K380" s="210"/>
      <c r="L380" s="210"/>
      <c r="M380" s="268"/>
      <c r="N380" s="215"/>
      <c r="O380" s="215"/>
      <c r="P380" s="224"/>
      <c r="Q380" s="210"/>
      <c r="R380" s="230"/>
      <c r="S380" s="37" t="s">
        <v>439</v>
      </c>
      <c r="T380" s="87"/>
      <c r="U380" s="88"/>
      <c r="V380" s="88"/>
      <c r="W380" s="88"/>
      <c r="X380" s="88"/>
      <c r="Y380" s="88"/>
      <c r="Z380" s="38" t="str">
        <f t="shared" si="27"/>
        <v/>
      </c>
      <c r="AA380" s="92">
        <f t="shared" si="25"/>
        <v>0</v>
      </c>
      <c r="AB380" s="92">
        <f t="shared" si="26"/>
        <v>0</v>
      </c>
      <c r="AC380" s="227"/>
      <c r="AD380" s="289"/>
      <c r="AE380" s="289"/>
      <c r="AF380" s="215"/>
      <c r="AG380" s="215"/>
      <c r="AH380" s="238"/>
      <c r="AI380" s="238"/>
      <c r="AJ380" s="218"/>
      <c r="AK380" s="218"/>
      <c r="AL380" s="218"/>
      <c r="AM380" s="301"/>
      <c r="AN380" s="301"/>
      <c r="AO380" s="301"/>
      <c r="AP380" s="301"/>
      <c r="AQ380" s="330"/>
      <c r="AR380" s="247"/>
    </row>
    <row r="381" spans="1:44" s="86" customFormat="1" ht="17.100000000000001" customHeight="1">
      <c r="A381" s="316"/>
      <c r="B381" s="259"/>
      <c r="C381" s="319"/>
      <c r="D381" s="259"/>
      <c r="E381" s="262"/>
      <c r="F381" s="259"/>
      <c r="G381" s="265"/>
      <c r="H381" s="268"/>
      <c r="I381" s="284"/>
      <c r="J381" s="268"/>
      <c r="K381" s="210"/>
      <c r="L381" s="210"/>
      <c r="M381" s="268"/>
      <c r="N381" s="215"/>
      <c r="O381" s="215"/>
      <c r="P381" s="224"/>
      <c r="Q381" s="210"/>
      <c r="R381" s="230"/>
      <c r="S381" s="37" t="s">
        <v>440</v>
      </c>
      <c r="T381" s="87"/>
      <c r="U381" s="88"/>
      <c r="V381" s="88"/>
      <c r="W381" s="88"/>
      <c r="X381" s="88"/>
      <c r="Y381" s="88"/>
      <c r="Z381" s="38" t="str">
        <f t="shared" si="27"/>
        <v/>
      </c>
      <c r="AA381" s="92">
        <f t="shared" si="25"/>
        <v>0</v>
      </c>
      <c r="AB381" s="92">
        <f t="shared" si="26"/>
        <v>0</v>
      </c>
      <c r="AC381" s="227"/>
      <c r="AD381" s="289"/>
      <c r="AE381" s="289"/>
      <c r="AF381" s="215"/>
      <c r="AG381" s="215"/>
      <c r="AH381" s="238"/>
      <c r="AI381" s="238"/>
      <c r="AJ381" s="218"/>
      <c r="AK381" s="218"/>
      <c r="AL381" s="218"/>
      <c r="AM381" s="301"/>
      <c r="AN381" s="301"/>
      <c r="AO381" s="301"/>
      <c r="AP381" s="301"/>
      <c r="AQ381" s="330"/>
      <c r="AR381" s="247"/>
    </row>
    <row r="382" spans="1:44" s="86" customFormat="1" ht="17.100000000000001" customHeight="1">
      <c r="A382" s="316"/>
      <c r="B382" s="259"/>
      <c r="C382" s="319"/>
      <c r="D382" s="259"/>
      <c r="E382" s="262"/>
      <c r="F382" s="259"/>
      <c r="G382" s="265"/>
      <c r="H382" s="268"/>
      <c r="I382" s="284"/>
      <c r="J382" s="268"/>
      <c r="K382" s="210"/>
      <c r="L382" s="210"/>
      <c r="M382" s="268"/>
      <c r="N382" s="215"/>
      <c r="O382" s="215"/>
      <c r="P382" s="224"/>
      <c r="Q382" s="210"/>
      <c r="R382" s="230"/>
      <c r="S382" s="37" t="s">
        <v>441</v>
      </c>
      <c r="T382" s="87"/>
      <c r="U382" s="88"/>
      <c r="V382" s="88"/>
      <c r="W382" s="88"/>
      <c r="X382" s="88"/>
      <c r="Y382" s="88"/>
      <c r="Z382" s="38" t="str">
        <f t="shared" si="27"/>
        <v/>
      </c>
      <c r="AA382" s="92">
        <f t="shared" si="25"/>
        <v>0</v>
      </c>
      <c r="AB382" s="92">
        <f t="shared" si="26"/>
        <v>0</v>
      </c>
      <c r="AC382" s="227"/>
      <c r="AD382" s="289"/>
      <c r="AE382" s="289"/>
      <c r="AF382" s="215"/>
      <c r="AG382" s="215"/>
      <c r="AH382" s="238"/>
      <c r="AI382" s="238"/>
      <c r="AJ382" s="218"/>
      <c r="AK382" s="218"/>
      <c r="AL382" s="218"/>
      <c r="AM382" s="301"/>
      <c r="AN382" s="301"/>
      <c r="AO382" s="301"/>
      <c r="AP382" s="301"/>
      <c r="AQ382" s="330"/>
      <c r="AR382" s="247"/>
    </row>
    <row r="383" spans="1:44" s="86" customFormat="1" ht="17.100000000000001" customHeight="1">
      <c r="A383" s="316"/>
      <c r="B383" s="259"/>
      <c r="C383" s="319"/>
      <c r="D383" s="259"/>
      <c r="E383" s="262"/>
      <c r="F383" s="259"/>
      <c r="G383" s="265"/>
      <c r="H383" s="268"/>
      <c r="I383" s="284"/>
      <c r="J383" s="268"/>
      <c r="K383" s="210"/>
      <c r="L383" s="210"/>
      <c r="M383" s="268"/>
      <c r="N383" s="215"/>
      <c r="O383" s="215"/>
      <c r="P383" s="224"/>
      <c r="Q383" s="210"/>
      <c r="R383" s="230"/>
      <c r="S383" s="37" t="s">
        <v>442</v>
      </c>
      <c r="T383" s="87"/>
      <c r="U383" s="88"/>
      <c r="V383" s="88"/>
      <c r="W383" s="88"/>
      <c r="X383" s="88"/>
      <c r="Y383" s="88"/>
      <c r="Z383" s="38" t="str">
        <f t="shared" si="27"/>
        <v/>
      </c>
      <c r="AA383" s="92">
        <f t="shared" si="25"/>
        <v>0</v>
      </c>
      <c r="AB383" s="92">
        <f t="shared" si="26"/>
        <v>0</v>
      </c>
      <c r="AC383" s="227"/>
      <c r="AD383" s="289"/>
      <c r="AE383" s="289"/>
      <c r="AF383" s="215"/>
      <c r="AG383" s="215"/>
      <c r="AH383" s="238"/>
      <c r="AI383" s="238"/>
      <c r="AJ383" s="218"/>
      <c r="AK383" s="218"/>
      <c r="AL383" s="218"/>
      <c r="AM383" s="301"/>
      <c r="AN383" s="301"/>
      <c r="AO383" s="301"/>
      <c r="AP383" s="301"/>
      <c r="AQ383" s="330"/>
      <c r="AR383" s="247"/>
    </row>
    <row r="384" spans="1:44" s="86" customFormat="1" ht="17.100000000000001" customHeight="1">
      <c r="A384" s="316"/>
      <c r="B384" s="259"/>
      <c r="C384" s="319"/>
      <c r="D384" s="259"/>
      <c r="E384" s="262"/>
      <c r="F384" s="259"/>
      <c r="G384" s="265"/>
      <c r="H384" s="268"/>
      <c r="I384" s="284">
        <v>16.5</v>
      </c>
      <c r="J384" s="268"/>
      <c r="K384" s="210"/>
      <c r="L384" s="210"/>
      <c r="M384" s="268"/>
      <c r="N384" s="215"/>
      <c r="O384" s="215"/>
      <c r="P384" s="224"/>
      <c r="Q384" s="210"/>
      <c r="R384" s="231">
        <f>IF(Q384="SI",1,IF(Q384="NO",3,0))</f>
        <v>0</v>
      </c>
      <c r="S384" s="37" t="s">
        <v>443</v>
      </c>
      <c r="T384" s="87"/>
      <c r="U384" s="88"/>
      <c r="V384" s="88"/>
      <c r="W384" s="88"/>
      <c r="X384" s="88"/>
      <c r="Y384" s="88"/>
      <c r="Z384" s="38" t="str">
        <f t="shared" si="27"/>
        <v/>
      </c>
      <c r="AA384" s="92">
        <f t="shared" si="25"/>
        <v>0</v>
      </c>
      <c r="AB384" s="92">
        <f t="shared" si="26"/>
        <v>0</v>
      </c>
      <c r="AC384" s="227"/>
      <c r="AD384" s="289"/>
      <c r="AE384" s="289"/>
      <c r="AF384" s="215"/>
      <c r="AG384" s="215"/>
      <c r="AH384" s="238"/>
      <c r="AI384" s="238"/>
      <c r="AJ384" s="218"/>
      <c r="AK384" s="218"/>
      <c r="AL384" s="218"/>
      <c r="AM384" s="301"/>
      <c r="AN384" s="301"/>
      <c r="AO384" s="301"/>
      <c r="AP384" s="301"/>
      <c r="AQ384" s="330"/>
      <c r="AR384" s="246"/>
    </row>
    <row r="385" spans="1:44" s="86" customFormat="1" ht="17.100000000000001" customHeight="1">
      <c r="A385" s="316"/>
      <c r="B385" s="259"/>
      <c r="C385" s="319"/>
      <c r="D385" s="259"/>
      <c r="E385" s="262"/>
      <c r="F385" s="259"/>
      <c r="G385" s="265"/>
      <c r="H385" s="268"/>
      <c r="I385" s="284"/>
      <c r="J385" s="268"/>
      <c r="K385" s="210"/>
      <c r="L385" s="210"/>
      <c r="M385" s="268"/>
      <c r="N385" s="215"/>
      <c r="O385" s="215"/>
      <c r="P385" s="224"/>
      <c r="Q385" s="210"/>
      <c r="R385" s="230"/>
      <c r="S385" s="37" t="s">
        <v>444</v>
      </c>
      <c r="T385" s="87"/>
      <c r="U385" s="88"/>
      <c r="V385" s="88"/>
      <c r="W385" s="88"/>
      <c r="X385" s="88"/>
      <c r="Y385" s="88"/>
      <c r="Z385" s="38" t="str">
        <f t="shared" si="27"/>
        <v/>
      </c>
      <c r="AA385" s="92">
        <f t="shared" si="25"/>
        <v>0</v>
      </c>
      <c r="AB385" s="92">
        <f t="shared" si="26"/>
        <v>0</v>
      </c>
      <c r="AC385" s="227"/>
      <c r="AD385" s="289"/>
      <c r="AE385" s="289"/>
      <c r="AF385" s="215"/>
      <c r="AG385" s="215"/>
      <c r="AH385" s="238"/>
      <c r="AI385" s="238"/>
      <c r="AJ385" s="218"/>
      <c r="AK385" s="218"/>
      <c r="AL385" s="218"/>
      <c r="AM385" s="301"/>
      <c r="AN385" s="301"/>
      <c r="AO385" s="301"/>
      <c r="AP385" s="301"/>
      <c r="AQ385" s="330"/>
      <c r="AR385" s="247"/>
    </row>
    <row r="386" spans="1:44" s="86" customFormat="1" ht="17.100000000000001" customHeight="1">
      <c r="A386" s="316"/>
      <c r="B386" s="259"/>
      <c r="C386" s="319"/>
      <c r="D386" s="259"/>
      <c r="E386" s="262"/>
      <c r="F386" s="259"/>
      <c r="G386" s="265"/>
      <c r="H386" s="268"/>
      <c r="I386" s="284"/>
      <c r="J386" s="268"/>
      <c r="K386" s="210"/>
      <c r="L386" s="210"/>
      <c r="M386" s="268"/>
      <c r="N386" s="215"/>
      <c r="O386" s="215"/>
      <c r="P386" s="224"/>
      <c r="Q386" s="210"/>
      <c r="R386" s="230"/>
      <c r="S386" s="37" t="s">
        <v>445</v>
      </c>
      <c r="T386" s="87"/>
      <c r="U386" s="88"/>
      <c r="V386" s="88"/>
      <c r="W386" s="88"/>
      <c r="X386" s="88"/>
      <c r="Y386" s="88"/>
      <c r="Z386" s="38" t="str">
        <f t="shared" si="27"/>
        <v/>
      </c>
      <c r="AA386" s="92">
        <f t="shared" si="25"/>
        <v>0</v>
      </c>
      <c r="AB386" s="92">
        <f t="shared" si="26"/>
        <v>0</v>
      </c>
      <c r="AC386" s="227"/>
      <c r="AD386" s="289"/>
      <c r="AE386" s="289"/>
      <c r="AF386" s="215"/>
      <c r="AG386" s="215"/>
      <c r="AH386" s="238"/>
      <c r="AI386" s="238"/>
      <c r="AJ386" s="218"/>
      <c r="AK386" s="218"/>
      <c r="AL386" s="218"/>
      <c r="AM386" s="301"/>
      <c r="AN386" s="301"/>
      <c r="AO386" s="301"/>
      <c r="AP386" s="301"/>
      <c r="AQ386" s="330"/>
      <c r="AR386" s="247"/>
    </row>
    <row r="387" spans="1:44" s="86" customFormat="1" ht="17.100000000000001" customHeight="1">
      <c r="A387" s="316"/>
      <c r="B387" s="259"/>
      <c r="C387" s="319"/>
      <c r="D387" s="259"/>
      <c r="E387" s="262"/>
      <c r="F387" s="259"/>
      <c r="G387" s="265"/>
      <c r="H387" s="268"/>
      <c r="I387" s="284"/>
      <c r="J387" s="268"/>
      <c r="K387" s="210"/>
      <c r="L387" s="210"/>
      <c r="M387" s="268"/>
      <c r="N387" s="215"/>
      <c r="O387" s="215"/>
      <c r="P387" s="224"/>
      <c r="Q387" s="210"/>
      <c r="R387" s="230"/>
      <c r="S387" s="37" t="s">
        <v>446</v>
      </c>
      <c r="T387" s="87"/>
      <c r="U387" s="88"/>
      <c r="V387" s="88"/>
      <c r="W387" s="88"/>
      <c r="X387" s="88"/>
      <c r="Y387" s="88"/>
      <c r="Z387" s="38" t="str">
        <f t="shared" si="27"/>
        <v/>
      </c>
      <c r="AA387" s="92">
        <f t="shared" si="25"/>
        <v>0</v>
      </c>
      <c r="AB387" s="92">
        <f t="shared" si="26"/>
        <v>0</v>
      </c>
      <c r="AC387" s="227"/>
      <c r="AD387" s="289"/>
      <c r="AE387" s="289"/>
      <c r="AF387" s="215"/>
      <c r="AG387" s="215"/>
      <c r="AH387" s="238"/>
      <c r="AI387" s="238"/>
      <c r="AJ387" s="218"/>
      <c r="AK387" s="218"/>
      <c r="AL387" s="218"/>
      <c r="AM387" s="301"/>
      <c r="AN387" s="301"/>
      <c r="AO387" s="301"/>
      <c r="AP387" s="301"/>
      <c r="AQ387" s="330"/>
      <c r="AR387" s="247"/>
    </row>
    <row r="388" spans="1:44" s="86" customFormat="1" ht="17.100000000000001" customHeight="1">
      <c r="A388" s="317"/>
      <c r="B388" s="260"/>
      <c r="C388" s="320"/>
      <c r="D388" s="260"/>
      <c r="E388" s="263"/>
      <c r="F388" s="260"/>
      <c r="G388" s="266"/>
      <c r="H388" s="269"/>
      <c r="I388" s="294"/>
      <c r="J388" s="269"/>
      <c r="K388" s="211"/>
      <c r="L388" s="211"/>
      <c r="M388" s="269"/>
      <c r="N388" s="216"/>
      <c r="O388" s="216"/>
      <c r="P388" s="225"/>
      <c r="Q388" s="211"/>
      <c r="R388" s="232"/>
      <c r="S388" s="39" t="s">
        <v>447</v>
      </c>
      <c r="T388" s="89"/>
      <c r="U388" s="90"/>
      <c r="V388" s="90"/>
      <c r="W388" s="90"/>
      <c r="X388" s="90"/>
      <c r="Y388" s="90"/>
      <c r="Z388" s="40" t="str">
        <f t="shared" si="27"/>
        <v/>
      </c>
      <c r="AA388" s="93">
        <f t="shared" si="25"/>
        <v>0</v>
      </c>
      <c r="AB388" s="93">
        <f t="shared" si="26"/>
        <v>0</v>
      </c>
      <c r="AC388" s="228"/>
      <c r="AD388" s="290"/>
      <c r="AE388" s="290"/>
      <c r="AF388" s="216"/>
      <c r="AG388" s="216"/>
      <c r="AH388" s="239"/>
      <c r="AI388" s="239"/>
      <c r="AJ388" s="219"/>
      <c r="AK388" s="219"/>
      <c r="AL388" s="219"/>
      <c r="AM388" s="309"/>
      <c r="AN388" s="309"/>
      <c r="AO388" s="309"/>
      <c r="AP388" s="309"/>
      <c r="AQ388" s="331"/>
      <c r="AR388" s="248"/>
    </row>
    <row r="389" spans="1:44" s="86" customFormat="1" ht="17.100000000000001" customHeight="1">
      <c r="A389" s="321" t="str">
        <f>IF(E389&lt;&gt;"",'Información General'!$D$14&amp;"_"&amp;+$A$1+17,"")</f>
        <v/>
      </c>
      <c r="B389" s="270"/>
      <c r="C389" s="324"/>
      <c r="D389" s="270"/>
      <c r="E389" s="273"/>
      <c r="F389" s="270"/>
      <c r="G389" s="276"/>
      <c r="H389" s="267"/>
      <c r="I389" s="313">
        <v>17.100000000000001</v>
      </c>
      <c r="J389" s="314"/>
      <c r="K389" s="257"/>
      <c r="L389" s="257"/>
      <c r="M389" s="314"/>
      <c r="N389" s="291"/>
      <c r="O389" s="291"/>
      <c r="P389" s="242" t="str">
        <f>IF(AND(N389&lt;&gt;"",O389&lt;&gt;""),IF(AND(N389&gt;5,O389&gt;5),"I",IF(AND(N389&lt;=5,O389&gt;5),"II",IF(AND(N389&gt;5,O389&lt;=5),"IV",IF(AND(N389&lt;=5,O389&lt;=5),"III")))),"")</f>
        <v/>
      </c>
      <c r="Q389" s="257"/>
      <c r="R389" s="286">
        <f>IF(Q389="SI",1,IF(Q389="NO",3,0))</f>
        <v>0</v>
      </c>
      <c r="S389" s="35" t="s">
        <v>448</v>
      </c>
      <c r="T389" s="84"/>
      <c r="U389" s="85"/>
      <c r="V389" s="85"/>
      <c r="W389" s="85"/>
      <c r="X389" s="85"/>
      <c r="Y389" s="85"/>
      <c r="Z389" s="36" t="str">
        <f t="shared" si="27"/>
        <v/>
      </c>
      <c r="AA389" s="91">
        <f>IF(Z389="Suficiente",1,0)</f>
        <v>0</v>
      </c>
      <c r="AB389" s="91">
        <f>IF(Z389="Deficiente",1,0)</f>
        <v>0</v>
      </c>
      <c r="AC389" s="332" t="str">
        <f>IF(SUM(R389:R413)&gt;=1,IF((SUM(R389:R413)/COUNTA(Q389:Q413))=1,IF(SUM(AA389:AA413)&gt;=1,IF(SUM(AA389:AA413)/(SUM(AA389:AA413)+SUM(AB389:AB413))=100%,"SI","NO"),"NO"),"NO"),"")</f>
        <v/>
      </c>
      <c r="AD389" s="288" t="str">
        <f>IF($N389=1,"b","")</f>
        <v/>
      </c>
      <c r="AE389" s="288" t="str">
        <f>IF($O389=1,"b","")</f>
        <v/>
      </c>
      <c r="AF389" s="291"/>
      <c r="AG389" s="291"/>
      <c r="AH389" s="237">
        <f>IF(OR($AD389="b",$AE389="b"),2,0)</f>
        <v>0</v>
      </c>
      <c r="AI389" s="237">
        <f>IF(AND($N389=1,$AF389=1,$O389=1,$AG389=1),1,0)</f>
        <v>0</v>
      </c>
      <c r="AJ389" s="220">
        <f>IF(AF389&lt;&gt;"",IF(AI389=1,1,IF(OR($AF389&gt;$N389,AND($AC389="SI",$AF389=$N389),AND($AC389="NO",$AF389&lt;&gt;$N389)),0,1)),0)</f>
        <v>0</v>
      </c>
      <c r="AK389" s="220">
        <f>IF(AG389&lt;&gt;"",IF(AI389=1,1,IF(OR(AG389&gt;O389,AND(AC389="SI",AG389=O389),AND(AC389="NO",AG389&lt;&gt;O389)),0,1)),0)</f>
        <v>0</v>
      </c>
      <c r="AL389" s="220">
        <f>IF(AC389&lt;&gt;"",(+AI389+AJ389+AK389),0)</f>
        <v>0</v>
      </c>
      <c r="AM389" s="300" t="str">
        <f>IF($AL389&gt;=2,IF(AND($AF389="",$AG389=""),"",IF(AND($AF389&gt;5,$AG389&gt;5),"I","")),"")</f>
        <v/>
      </c>
      <c r="AN389" s="300" t="str">
        <f>IF($AL389&gt;=2,IF(AND($AF389="",$AG389=""),"",IF(AND($AF389&lt;6,$AG389&gt;5),"II","")),"")</f>
        <v/>
      </c>
      <c r="AO389" s="300" t="str">
        <f>IF($AL389&gt;=2,IF(AND($AF389="",$AG389=""),"",IF(AND($AF389&lt;6,$AG389&lt;6),"III","")),"")</f>
        <v/>
      </c>
      <c r="AP389" s="300" t="str">
        <f>IF($AL389&gt;=2,IF(AND($AF389="",$AG389=""),"",IF(AND($AF389&gt;5,$AG389&lt;6),"IV","")),"")</f>
        <v/>
      </c>
      <c r="AQ389" s="304"/>
      <c r="AR389" s="302"/>
    </row>
    <row r="390" spans="1:44" s="86" customFormat="1" ht="17.100000000000001" customHeight="1">
      <c r="A390" s="322"/>
      <c r="B390" s="271"/>
      <c r="C390" s="325"/>
      <c r="D390" s="271"/>
      <c r="E390" s="274"/>
      <c r="F390" s="271"/>
      <c r="G390" s="277"/>
      <c r="H390" s="268"/>
      <c r="I390" s="279"/>
      <c r="J390" s="281"/>
      <c r="K390" s="213"/>
      <c r="L390" s="213"/>
      <c r="M390" s="281"/>
      <c r="N390" s="292"/>
      <c r="O390" s="292"/>
      <c r="P390" s="243"/>
      <c r="Q390" s="213"/>
      <c r="R390" s="230"/>
      <c r="S390" s="37" t="s">
        <v>449</v>
      </c>
      <c r="T390" s="87"/>
      <c r="U390" s="88"/>
      <c r="V390" s="88"/>
      <c r="W390" s="88"/>
      <c r="X390" s="88"/>
      <c r="Y390" s="88"/>
      <c r="Z390" s="38" t="str">
        <f t="shared" si="27"/>
        <v/>
      </c>
      <c r="AA390" s="92">
        <f t="shared" ref="AA390:AA453" si="28">IF(Z390="Suficiente",1,0)</f>
        <v>0</v>
      </c>
      <c r="AB390" s="92">
        <f t="shared" ref="AB390:AB413" si="29">IF(Z390="Deficiente",1,0)</f>
        <v>0</v>
      </c>
      <c r="AC390" s="333"/>
      <c r="AD390" s="289"/>
      <c r="AE390" s="289"/>
      <c r="AF390" s="292"/>
      <c r="AG390" s="292"/>
      <c r="AH390" s="238"/>
      <c r="AI390" s="238"/>
      <c r="AJ390" s="221"/>
      <c r="AK390" s="221"/>
      <c r="AL390" s="221"/>
      <c r="AM390" s="301"/>
      <c r="AN390" s="301"/>
      <c r="AO390" s="301"/>
      <c r="AP390" s="301"/>
      <c r="AQ390" s="305"/>
      <c r="AR390" s="247"/>
    </row>
    <row r="391" spans="1:44" s="86" customFormat="1" ht="17.100000000000001" customHeight="1">
      <c r="A391" s="322"/>
      <c r="B391" s="271"/>
      <c r="C391" s="325"/>
      <c r="D391" s="271"/>
      <c r="E391" s="274"/>
      <c r="F391" s="271"/>
      <c r="G391" s="277"/>
      <c r="H391" s="268"/>
      <c r="I391" s="279"/>
      <c r="J391" s="281"/>
      <c r="K391" s="213"/>
      <c r="L391" s="213"/>
      <c r="M391" s="281"/>
      <c r="N391" s="292"/>
      <c r="O391" s="292"/>
      <c r="P391" s="243"/>
      <c r="Q391" s="213"/>
      <c r="R391" s="230"/>
      <c r="S391" s="37" t="s">
        <v>450</v>
      </c>
      <c r="T391" s="87"/>
      <c r="U391" s="88"/>
      <c r="V391" s="88"/>
      <c r="W391" s="88"/>
      <c r="X391" s="88"/>
      <c r="Y391" s="88"/>
      <c r="Z391" s="38" t="str">
        <f t="shared" si="27"/>
        <v/>
      </c>
      <c r="AA391" s="92">
        <f t="shared" si="28"/>
        <v>0</v>
      </c>
      <c r="AB391" s="92">
        <f t="shared" si="29"/>
        <v>0</v>
      </c>
      <c r="AC391" s="333"/>
      <c r="AD391" s="289"/>
      <c r="AE391" s="289"/>
      <c r="AF391" s="292"/>
      <c r="AG391" s="292"/>
      <c r="AH391" s="238"/>
      <c r="AI391" s="238"/>
      <c r="AJ391" s="221"/>
      <c r="AK391" s="221"/>
      <c r="AL391" s="221"/>
      <c r="AM391" s="301"/>
      <c r="AN391" s="301"/>
      <c r="AO391" s="301"/>
      <c r="AP391" s="301"/>
      <c r="AQ391" s="305"/>
      <c r="AR391" s="247"/>
    </row>
    <row r="392" spans="1:44" s="86" customFormat="1" ht="17.100000000000001" customHeight="1">
      <c r="A392" s="322"/>
      <c r="B392" s="271"/>
      <c r="C392" s="325"/>
      <c r="D392" s="271"/>
      <c r="E392" s="274"/>
      <c r="F392" s="271"/>
      <c r="G392" s="277"/>
      <c r="H392" s="268"/>
      <c r="I392" s="279"/>
      <c r="J392" s="281"/>
      <c r="K392" s="213"/>
      <c r="L392" s="213"/>
      <c r="M392" s="281"/>
      <c r="N392" s="292"/>
      <c r="O392" s="292"/>
      <c r="P392" s="243"/>
      <c r="Q392" s="213"/>
      <c r="R392" s="230"/>
      <c r="S392" s="37" t="s">
        <v>451</v>
      </c>
      <c r="T392" s="87"/>
      <c r="U392" s="88"/>
      <c r="V392" s="88"/>
      <c r="W392" s="88"/>
      <c r="X392" s="88"/>
      <c r="Y392" s="88"/>
      <c r="Z392" s="38" t="str">
        <f t="shared" si="27"/>
        <v/>
      </c>
      <c r="AA392" s="92">
        <f t="shared" si="28"/>
        <v>0</v>
      </c>
      <c r="AB392" s="92">
        <f t="shared" si="29"/>
        <v>0</v>
      </c>
      <c r="AC392" s="333"/>
      <c r="AD392" s="289"/>
      <c r="AE392" s="289"/>
      <c r="AF392" s="292"/>
      <c r="AG392" s="292"/>
      <c r="AH392" s="238"/>
      <c r="AI392" s="238"/>
      <c r="AJ392" s="221"/>
      <c r="AK392" s="221"/>
      <c r="AL392" s="221"/>
      <c r="AM392" s="301"/>
      <c r="AN392" s="301"/>
      <c r="AO392" s="301"/>
      <c r="AP392" s="301"/>
      <c r="AQ392" s="305"/>
      <c r="AR392" s="247"/>
    </row>
    <row r="393" spans="1:44" s="86" customFormat="1" ht="17.100000000000001" customHeight="1">
      <c r="A393" s="322"/>
      <c r="B393" s="271"/>
      <c r="C393" s="325"/>
      <c r="D393" s="271"/>
      <c r="E393" s="274"/>
      <c r="F393" s="271"/>
      <c r="G393" s="277"/>
      <c r="H393" s="268"/>
      <c r="I393" s="279"/>
      <c r="J393" s="281"/>
      <c r="K393" s="213"/>
      <c r="L393" s="213"/>
      <c r="M393" s="281"/>
      <c r="N393" s="292"/>
      <c r="O393" s="292"/>
      <c r="P393" s="243"/>
      <c r="Q393" s="213"/>
      <c r="R393" s="230"/>
      <c r="S393" s="37" t="s">
        <v>452</v>
      </c>
      <c r="T393" s="87"/>
      <c r="U393" s="88"/>
      <c r="V393" s="88"/>
      <c r="W393" s="88"/>
      <c r="X393" s="88"/>
      <c r="Y393" s="88"/>
      <c r="Z393" s="38" t="str">
        <f t="shared" si="27"/>
        <v/>
      </c>
      <c r="AA393" s="92">
        <f t="shared" si="28"/>
        <v>0</v>
      </c>
      <c r="AB393" s="92">
        <f t="shared" si="29"/>
        <v>0</v>
      </c>
      <c r="AC393" s="333"/>
      <c r="AD393" s="289"/>
      <c r="AE393" s="289"/>
      <c r="AF393" s="292"/>
      <c r="AG393" s="292"/>
      <c r="AH393" s="238"/>
      <c r="AI393" s="238"/>
      <c r="AJ393" s="221"/>
      <c r="AK393" s="221"/>
      <c r="AL393" s="221"/>
      <c r="AM393" s="301"/>
      <c r="AN393" s="301"/>
      <c r="AO393" s="301"/>
      <c r="AP393" s="301"/>
      <c r="AQ393" s="305"/>
      <c r="AR393" s="247"/>
    </row>
    <row r="394" spans="1:44" s="86" customFormat="1" ht="17.100000000000001" customHeight="1">
      <c r="A394" s="322"/>
      <c r="B394" s="271"/>
      <c r="C394" s="325"/>
      <c r="D394" s="271"/>
      <c r="E394" s="274"/>
      <c r="F394" s="271"/>
      <c r="G394" s="277"/>
      <c r="H394" s="268"/>
      <c r="I394" s="279">
        <v>17.2</v>
      </c>
      <c r="J394" s="281"/>
      <c r="K394" s="213"/>
      <c r="L394" s="213"/>
      <c r="M394" s="281"/>
      <c r="N394" s="292"/>
      <c r="O394" s="292"/>
      <c r="P394" s="243"/>
      <c r="Q394" s="213"/>
      <c r="R394" s="287">
        <f>IF(Q394="SI",1,IF(Q394="NO",3,0))</f>
        <v>0</v>
      </c>
      <c r="S394" s="37" t="s">
        <v>453</v>
      </c>
      <c r="T394" s="87"/>
      <c r="U394" s="88"/>
      <c r="V394" s="88"/>
      <c r="W394" s="88"/>
      <c r="X394" s="88"/>
      <c r="Y394" s="88"/>
      <c r="Z394" s="38" t="str">
        <f t="shared" si="27"/>
        <v/>
      </c>
      <c r="AA394" s="92">
        <f t="shared" si="28"/>
        <v>0</v>
      </c>
      <c r="AB394" s="92">
        <f t="shared" si="29"/>
        <v>0</v>
      </c>
      <c r="AC394" s="333"/>
      <c r="AD394" s="289"/>
      <c r="AE394" s="289"/>
      <c r="AF394" s="292"/>
      <c r="AG394" s="292"/>
      <c r="AH394" s="238"/>
      <c r="AI394" s="238"/>
      <c r="AJ394" s="221"/>
      <c r="AK394" s="221"/>
      <c r="AL394" s="221"/>
      <c r="AM394" s="301"/>
      <c r="AN394" s="301"/>
      <c r="AO394" s="301"/>
      <c r="AP394" s="301"/>
      <c r="AQ394" s="305"/>
      <c r="AR394" s="303"/>
    </row>
    <row r="395" spans="1:44" s="86" customFormat="1" ht="17.100000000000001" customHeight="1">
      <c r="A395" s="322"/>
      <c r="B395" s="271"/>
      <c r="C395" s="325"/>
      <c r="D395" s="271"/>
      <c r="E395" s="274"/>
      <c r="F395" s="271"/>
      <c r="G395" s="277"/>
      <c r="H395" s="268"/>
      <c r="I395" s="279"/>
      <c r="J395" s="281"/>
      <c r="K395" s="213"/>
      <c r="L395" s="213"/>
      <c r="M395" s="281"/>
      <c r="N395" s="292"/>
      <c r="O395" s="292"/>
      <c r="P395" s="243"/>
      <c r="Q395" s="213"/>
      <c r="R395" s="230"/>
      <c r="S395" s="37" t="s">
        <v>454</v>
      </c>
      <c r="T395" s="87"/>
      <c r="U395" s="88"/>
      <c r="V395" s="88"/>
      <c r="W395" s="88"/>
      <c r="X395" s="88"/>
      <c r="Y395" s="88"/>
      <c r="Z395" s="38" t="str">
        <f t="shared" si="27"/>
        <v/>
      </c>
      <c r="AA395" s="92">
        <f t="shared" si="28"/>
        <v>0</v>
      </c>
      <c r="AB395" s="92">
        <f t="shared" si="29"/>
        <v>0</v>
      </c>
      <c r="AC395" s="333"/>
      <c r="AD395" s="289"/>
      <c r="AE395" s="289"/>
      <c r="AF395" s="292"/>
      <c r="AG395" s="292"/>
      <c r="AH395" s="238"/>
      <c r="AI395" s="238"/>
      <c r="AJ395" s="221"/>
      <c r="AK395" s="221"/>
      <c r="AL395" s="221"/>
      <c r="AM395" s="301"/>
      <c r="AN395" s="301"/>
      <c r="AO395" s="301"/>
      <c r="AP395" s="301"/>
      <c r="AQ395" s="305"/>
      <c r="AR395" s="247"/>
    </row>
    <row r="396" spans="1:44" s="86" customFormat="1" ht="17.100000000000001" customHeight="1">
      <c r="A396" s="322"/>
      <c r="B396" s="271"/>
      <c r="C396" s="325"/>
      <c r="D396" s="271"/>
      <c r="E396" s="274"/>
      <c r="F396" s="271"/>
      <c r="G396" s="277"/>
      <c r="H396" s="268"/>
      <c r="I396" s="279"/>
      <c r="J396" s="281"/>
      <c r="K396" s="213"/>
      <c r="L396" s="213"/>
      <c r="M396" s="281"/>
      <c r="N396" s="292"/>
      <c r="O396" s="292"/>
      <c r="P396" s="243"/>
      <c r="Q396" s="213"/>
      <c r="R396" s="230"/>
      <c r="S396" s="37" t="s">
        <v>455</v>
      </c>
      <c r="T396" s="87"/>
      <c r="U396" s="88"/>
      <c r="V396" s="88"/>
      <c r="W396" s="88"/>
      <c r="X396" s="88"/>
      <c r="Y396" s="88"/>
      <c r="Z396" s="38" t="str">
        <f t="shared" si="27"/>
        <v/>
      </c>
      <c r="AA396" s="92">
        <f t="shared" si="28"/>
        <v>0</v>
      </c>
      <c r="AB396" s="92">
        <f t="shared" si="29"/>
        <v>0</v>
      </c>
      <c r="AC396" s="333"/>
      <c r="AD396" s="289"/>
      <c r="AE396" s="289"/>
      <c r="AF396" s="292"/>
      <c r="AG396" s="292"/>
      <c r="AH396" s="238"/>
      <c r="AI396" s="238"/>
      <c r="AJ396" s="221"/>
      <c r="AK396" s="221"/>
      <c r="AL396" s="221"/>
      <c r="AM396" s="301"/>
      <c r="AN396" s="301"/>
      <c r="AO396" s="301"/>
      <c r="AP396" s="301"/>
      <c r="AQ396" s="305"/>
      <c r="AR396" s="247"/>
    </row>
    <row r="397" spans="1:44" s="86" customFormat="1" ht="17.100000000000001" customHeight="1">
      <c r="A397" s="322"/>
      <c r="B397" s="271"/>
      <c r="C397" s="325"/>
      <c r="D397" s="271"/>
      <c r="E397" s="274"/>
      <c r="F397" s="271"/>
      <c r="G397" s="277"/>
      <c r="H397" s="268"/>
      <c r="I397" s="279"/>
      <c r="J397" s="281"/>
      <c r="K397" s="213"/>
      <c r="L397" s="213"/>
      <c r="M397" s="281"/>
      <c r="N397" s="292"/>
      <c r="O397" s="292"/>
      <c r="P397" s="243"/>
      <c r="Q397" s="213"/>
      <c r="R397" s="230"/>
      <c r="S397" s="37" t="s">
        <v>456</v>
      </c>
      <c r="T397" s="87"/>
      <c r="U397" s="88"/>
      <c r="V397" s="88"/>
      <c r="W397" s="88"/>
      <c r="X397" s="88"/>
      <c r="Y397" s="88"/>
      <c r="Z397" s="38" t="str">
        <f t="shared" si="27"/>
        <v/>
      </c>
      <c r="AA397" s="92">
        <f t="shared" si="28"/>
        <v>0</v>
      </c>
      <c r="AB397" s="92">
        <f t="shared" si="29"/>
        <v>0</v>
      </c>
      <c r="AC397" s="333"/>
      <c r="AD397" s="289"/>
      <c r="AE397" s="289"/>
      <c r="AF397" s="292"/>
      <c r="AG397" s="292"/>
      <c r="AH397" s="238"/>
      <c r="AI397" s="238"/>
      <c r="AJ397" s="221"/>
      <c r="AK397" s="221"/>
      <c r="AL397" s="221"/>
      <c r="AM397" s="301"/>
      <c r="AN397" s="301"/>
      <c r="AO397" s="301"/>
      <c r="AP397" s="301"/>
      <c r="AQ397" s="305"/>
      <c r="AR397" s="247"/>
    </row>
    <row r="398" spans="1:44" s="86" customFormat="1" ht="17.100000000000001" customHeight="1">
      <c r="A398" s="322"/>
      <c r="B398" s="271"/>
      <c r="C398" s="325"/>
      <c r="D398" s="271"/>
      <c r="E398" s="274"/>
      <c r="F398" s="271"/>
      <c r="G398" s="277"/>
      <c r="H398" s="268"/>
      <c r="I398" s="279"/>
      <c r="J398" s="281"/>
      <c r="K398" s="213"/>
      <c r="L398" s="213"/>
      <c r="M398" s="281"/>
      <c r="N398" s="292"/>
      <c r="O398" s="292"/>
      <c r="P398" s="243"/>
      <c r="Q398" s="213"/>
      <c r="R398" s="230"/>
      <c r="S398" s="37" t="s">
        <v>457</v>
      </c>
      <c r="T398" s="87"/>
      <c r="U398" s="88"/>
      <c r="V398" s="88"/>
      <c r="W398" s="88"/>
      <c r="X398" s="88"/>
      <c r="Y398" s="88"/>
      <c r="Z398" s="38" t="str">
        <f t="shared" si="27"/>
        <v/>
      </c>
      <c r="AA398" s="92">
        <f t="shared" si="28"/>
        <v>0</v>
      </c>
      <c r="AB398" s="92">
        <f t="shared" si="29"/>
        <v>0</v>
      </c>
      <c r="AC398" s="333"/>
      <c r="AD398" s="289"/>
      <c r="AE398" s="289"/>
      <c r="AF398" s="292"/>
      <c r="AG398" s="292"/>
      <c r="AH398" s="238"/>
      <c r="AI398" s="238"/>
      <c r="AJ398" s="221"/>
      <c r="AK398" s="221"/>
      <c r="AL398" s="221"/>
      <c r="AM398" s="301"/>
      <c r="AN398" s="301"/>
      <c r="AO398" s="301"/>
      <c r="AP398" s="301"/>
      <c r="AQ398" s="305"/>
      <c r="AR398" s="247"/>
    </row>
    <row r="399" spans="1:44" s="86" customFormat="1" ht="17.100000000000001" customHeight="1">
      <c r="A399" s="322"/>
      <c r="B399" s="271"/>
      <c r="C399" s="325"/>
      <c r="D399" s="271"/>
      <c r="E399" s="274"/>
      <c r="F399" s="271"/>
      <c r="G399" s="277"/>
      <c r="H399" s="268"/>
      <c r="I399" s="279">
        <v>17.3</v>
      </c>
      <c r="J399" s="281"/>
      <c r="K399" s="213"/>
      <c r="L399" s="213"/>
      <c r="M399" s="281"/>
      <c r="N399" s="292"/>
      <c r="O399" s="292"/>
      <c r="P399" s="243"/>
      <c r="Q399" s="213"/>
      <c r="R399" s="287">
        <f>IF(Q399="SI",1,IF(Q399="NO",3,0))</f>
        <v>0</v>
      </c>
      <c r="S399" s="37" t="s">
        <v>458</v>
      </c>
      <c r="T399" s="87"/>
      <c r="U399" s="88"/>
      <c r="V399" s="88"/>
      <c r="W399" s="88"/>
      <c r="X399" s="88"/>
      <c r="Y399" s="88"/>
      <c r="Z399" s="38" t="str">
        <f t="shared" si="27"/>
        <v/>
      </c>
      <c r="AA399" s="92">
        <f t="shared" si="28"/>
        <v>0</v>
      </c>
      <c r="AB399" s="92">
        <f t="shared" si="29"/>
        <v>0</v>
      </c>
      <c r="AC399" s="333"/>
      <c r="AD399" s="289"/>
      <c r="AE399" s="289"/>
      <c r="AF399" s="292"/>
      <c r="AG399" s="292"/>
      <c r="AH399" s="238"/>
      <c r="AI399" s="238"/>
      <c r="AJ399" s="221"/>
      <c r="AK399" s="221"/>
      <c r="AL399" s="221"/>
      <c r="AM399" s="301"/>
      <c r="AN399" s="301"/>
      <c r="AO399" s="301"/>
      <c r="AP399" s="301"/>
      <c r="AQ399" s="305"/>
      <c r="AR399" s="303"/>
    </row>
    <row r="400" spans="1:44" s="86" customFormat="1" ht="17.100000000000001" customHeight="1">
      <c r="A400" s="322"/>
      <c r="B400" s="271"/>
      <c r="C400" s="325"/>
      <c r="D400" s="271"/>
      <c r="E400" s="274"/>
      <c r="F400" s="271"/>
      <c r="G400" s="277"/>
      <c r="H400" s="268"/>
      <c r="I400" s="279"/>
      <c r="J400" s="281"/>
      <c r="K400" s="213"/>
      <c r="L400" s="213"/>
      <c r="M400" s="281"/>
      <c r="N400" s="292"/>
      <c r="O400" s="292"/>
      <c r="P400" s="243"/>
      <c r="Q400" s="213"/>
      <c r="R400" s="230"/>
      <c r="S400" s="37" t="s">
        <v>459</v>
      </c>
      <c r="T400" s="87"/>
      <c r="U400" s="88"/>
      <c r="V400" s="88"/>
      <c r="W400" s="88"/>
      <c r="X400" s="88"/>
      <c r="Y400" s="88"/>
      <c r="Z400" s="38" t="str">
        <f t="shared" si="27"/>
        <v/>
      </c>
      <c r="AA400" s="92">
        <f t="shared" si="28"/>
        <v>0</v>
      </c>
      <c r="AB400" s="92">
        <f t="shared" si="29"/>
        <v>0</v>
      </c>
      <c r="AC400" s="333"/>
      <c r="AD400" s="289"/>
      <c r="AE400" s="289"/>
      <c r="AF400" s="292"/>
      <c r="AG400" s="292"/>
      <c r="AH400" s="238"/>
      <c r="AI400" s="238"/>
      <c r="AJ400" s="221"/>
      <c r="AK400" s="221"/>
      <c r="AL400" s="221"/>
      <c r="AM400" s="301"/>
      <c r="AN400" s="301"/>
      <c r="AO400" s="301"/>
      <c r="AP400" s="301"/>
      <c r="AQ400" s="305"/>
      <c r="AR400" s="247"/>
    </row>
    <row r="401" spans="1:44" s="86" customFormat="1" ht="17.100000000000001" customHeight="1">
      <c r="A401" s="322"/>
      <c r="B401" s="271"/>
      <c r="C401" s="325"/>
      <c r="D401" s="271"/>
      <c r="E401" s="274"/>
      <c r="F401" s="271"/>
      <c r="G401" s="277"/>
      <c r="H401" s="268"/>
      <c r="I401" s="279"/>
      <c r="J401" s="281"/>
      <c r="K401" s="213"/>
      <c r="L401" s="213"/>
      <c r="M401" s="281"/>
      <c r="N401" s="292"/>
      <c r="O401" s="292"/>
      <c r="P401" s="243"/>
      <c r="Q401" s="213"/>
      <c r="R401" s="230"/>
      <c r="S401" s="37" t="s">
        <v>460</v>
      </c>
      <c r="T401" s="87"/>
      <c r="U401" s="88"/>
      <c r="V401" s="88"/>
      <c r="W401" s="88"/>
      <c r="X401" s="88"/>
      <c r="Y401" s="88"/>
      <c r="Z401" s="38" t="str">
        <f t="shared" si="27"/>
        <v/>
      </c>
      <c r="AA401" s="92">
        <f t="shared" si="28"/>
        <v>0</v>
      </c>
      <c r="AB401" s="92">
        <f t="shared" si="29"/>
        <v>0</v>
      </c>
      <c r="AC401" s="333"/>
      <c r="AD401" s="289"/>
      <c r="AE401" s="289"/>
      <c r="AF401" s="292"/>
      <c r="AG401" s="292"/>
      <c r="AH401" s="238"/>
      <c r="AI401" s="238"/>
      <c r="AJ401" s="221"/>
      <c r="AK401" s="221"/>
      <c r="AL401" s="221"/>
      <c r="AM401" s="301"/>
      <c r="AN401" s="301"/>
      <c r="AO401" s="301"/>
      <c r="AP401" s="301"/>
      <c r="AQ401" s="305"/>
      <c r="AR401" s="247"/>
    </row>
    <row r="402" spans="1:44" s="86" customFormat="1" ht="17.100000000000001" customHeight="1">
      <c r="A402" s="322"/>
      <c r="B402" s="271"/>
      <c r="C402" s="325"/>
      <c r="D402" s="271"/>
      <c r="E402" s="274"/>
      <c r="F402" s="271"/>
      <c r="G402" s="277"/>
      <c r="H402" s="268"/>
      <c r="I402" s="279"/>
      <c r="J402" s="281"/>
      <c r="K402" s="213"/>
      <c r="L402" s="213"/>
      <c r="M402" s="281"/>
      <c r="N402" s="292"/>
      <c r="O402" s="292"/>
      <c r="P402" s="243"/>
      <c r="Q402" s="213"/>
      <c r="R402" s="230"/>
      <c r="S402" s="37" t="s">
        <v>461</v>
      </c>
      <c r="T402" s="87"/>
      <c r="U402" s="88"/>
      <c r="V402" s="88"/>
      <c r="W402" s="88"/>
      <c r="X402" s="88"/>
      <c r="Y402" s="88"/>
      <c r="Z402" s="38" t="str">
        <f t="shared" si="27"/>
        <v/>
      </c>
      <c r="AA402" s="92">
        <f t="shared" si="28"/>
        <v>0</v>
      </c>
      <c r="AB402" s="92">
        <f t="shared" si="29"/>
        <v>0</v>
      </c>
      <c r="AC402" s="333"/>
      <c r="AD402" s="289"/>
      <c r="AE402" s="289"/>
      <c r="AF402" s="292"/>
      <c r="AG402" s="292"/>
      <c r="AH402" s="238"/>
      <c r="AI402" s="238"/>
      <c r="AJ402" s="221"/>
      <c r="AK402" s="221"/>
      <c r="AL402" s="221"/>
      <c r="AM402" s="301"/>
      <c r="AN402" s="301"/>
      <c r="AO402" s="301"/>
      <c r="AP402" s="301"/>
      <c r="AQ402" s="305"/>
      <c r="AR402" s="247"/>
    </row>
    <row r="403" spans="1:44" s="86" customFormat="1" ht="17.100000000000001" customHeight="1">
      <c r="A403" s="322"/>
      <c r="B403" s="271"/>
      <c r="C403" s="325"/>
      <c r="D403" s="271"/>
      <c r="E403" s="274"/>
      <c r="F403" s="271"/>
      <c r="G403" s="277"/>
      <c r="H403" s="268"/>
      <c r="I403" s="279"/>
      <c r="J403" s="281"/>
      <c r="K403" s="213"/>
      <c r="L403" s="213"/>
      <c r="M403" s="281"/>
      <c r="N403" s="292"/>
      <c r="O403" s="292"/>
      <c r="P403" s="243"/>
      <c r="Q403" s="213"/>
      <c r="R403" s="230"/>
      <c r="S403" s="37" t="s">
        <v>462</v>
      </c>
      <c r="T403" s="87"/>
      <c r="U403" s="88"/>
      <c r="V403" s="88"/>
      <c r="W403" s="88"/>
      <c r="X403" s="88"/>
      <c r="Y403" s="88"/>
      <c r="Z403" s="38" t="str">
        <f t="shared" si="27"/>
        <v/>
      </c>
      <c r="AA403" s="92">
        <f t="shared" si="28"/>
        <v>0</v>
      </c>
      <c r="AB403" s="92">
        <f t="shared" si="29"/>
        <v>0</v>
      </c>
      <c r="AC403" s="333"/>
      <c r="AD403" s="289"/>
      <c r="AE403" s="289"/>
      <c r="AF403" s="292"/>
      <c r="AG403" s="292"/>
      <c r="AH403" s="238"/>
      <c r="AI403" s="238"/>
      <c r="AJ403" s="221"/>
      <c r="AK403" s="221"/>
      <c r="AL403" s="221"/>
      <c r="AM403" s="301"/>
      <c r="AN403" s="301"/>
      <c r="AO403" s="301"/>
      <c r="AP403" s="301"/>
      <c r="AQ403" s="305"/>
      <c r="AR403" s="247"/>
    </row>
    <row r="404" spans="1:44" s="86" customFormat="1" ht="17.100000000000001" customHeight="1">
      <c r="A404" s="322"/>
      <c r="B404" s="271"/>
      <c r="C404" s="325"/>
      <c r="D404" s="271"/>
      <c r="E404" s="274"/>
      <c r="F404" s="271"/>
      <c r="G404" s="277"/>
      <c r="H404" s="268"/>
      <c r="I404" s="279">
        <v>17.399999999999999</v>
      </c>
      <c r="J404" s="281"/>
      <c r="K404" s="213"/>
      <c r="L404" s="213"/>
      <c r="M404" s="281"/>
      <c r="N404" s="292"/>
      <c r="O404" s="292"/>
      <c r="P404" s="243"/>
      <c r="Q404" s="213"/>
      <c r="R404" s="287">
        <f>IF(Q404="SI",1,IF(Q404="NO",3,0))</f>
        <v>0</v>
      </c>
      <c r="S404" s="37" t="s">
        <v>463</v>
      </c>
      <c r="T404" s="87"/>
      <c r="U404" s="88"/>
      <c r="V404" s="88"/>
      <c r="W404" s="88"/>
      <c r="X404" s="88"/>
      <c r="Y404" s="88"/>
      <c r="Z404" s="38" t="str">
        <f t="shared" si="27"/>
        <v/>
      </c>
      <c r="AA404" s="92">
        <f t="shared" si="28"/>
        <v>0</v>
      </c>
      <c r="AB404" s="92">
        <f t="shared" si="29"/>
        <v>0</v>
      </c>
      <c r="AC404" s="333"/>
      <c r="AD404" s="289"/>
      <c r="AE404" s="289"/>
      <c r="AF404" s="292"/>
      <c r="AG404" s="292"/>
      <c r="AH404" s="238"/>
      <c r="AI404" s="238"/>
      <c r="AJ404" s="221"/>
      <c r="AK404" s="221"/>
      <c r="AL404" s="221"/>
      <c r="AM404" s="301"/>
      <c r="AN404" s="301"/>
      <c r="AO404" s="301"/>
      <c r="AP404" s="301"/>
      <c r="AQ404" s="305"/>
      <c r="AR404" s="303"/>
    </row>
    <row r="405" spans="1:44" s="86" customFormat="1" ht="17.100000000000001" customHeight="1">
      <c r="A405" s="322"/>
      <c r="B405" s="271"/>
      <c r="C405" s="325"/>
      <c r="D405" s="271"/>
      <c r="E405" s="274"/>
      <c r="F405" s="271"/>
      <c r="G405" s="277"/>
      <c r="H405" s="268"/>
      <c r="I405" s="279"/>
      <c r="J405" s="281"/>
      <c r="K405" s="213"/>
      <c r="L405" s="213"/>
      <c r="M405" s="281"/>
      <c r="N405" s="292"/>
      <c r="O405" s="292"/>
      <c r="P405" s="243"/>
      <c r="Q405" s="213"/>
      <c r="R405" s="230"/>
      <c r="S405" s="37" t="s">
        <v>464</v>
      </c>
      <c r="T405" s="87"/>
      <c r="U405" s="88"/>
      <c r="V405" s="88"/>
      <c r="W405" s="88"/>
      <c r="X405" s="88"/>
      <c r="Y405" s="88"/>
      <c r="Z405" s="38" t="str">
        <f t="shared" si="27"/>
        <v/>
      </c>
      <c r="AA405" s="92">
        <f t="shared" si="28"/>
        <v>0</v>
      </c>
      <c r="AB405" s="92">
        <f t="shared" si="29"/>
        <v>0</v>
      </c>
      <c r="AC405" s="333"/>
      <c r="AD405" s="289"/>
      <c r="AE405" s="289"/>
      <c r="AF405" s="292"/>
      <c r="AG405" s="292"/>
      <c r="AH405" s="238"/>
      <c r="AI405" s="238"/>
      <c r="AJ405" s="221"/>
      <c r="AK405" s="221"/>
      <c r="AL405" s="221"/>
      <c r="AM405" s="301"/>
      <c r="AN405" s="301"/>
      <c r="AO405" s="301"/>
      <c r="AP405" s="301"/>
      <c r="AQ405" s="305"/>
      <c r="AR405" s="247"/>
    </row>
    <row r="406" spans="1:44" s="86" customFormat="1" ht="17.100000000000001" customHeight="1">
      <c r="A406" s="322"/>
      <c r="B406" s="271"/>
      <c r="C406" s="325"/>
      <c r="D406" s="271"/>
      <c r="E406" s="274"/>
      <c r="F406" s="271"/>
      <c r="G406" s="277"/>
      <c r="H406" s="268"/>
      <c r="I406" s="279"/>
      <c r="J406" s="281"/>
      <c r="K406" s="213"/>
      <c r="L406" s="213"/>
      <c r="M406" s="281"/>
      <c r="N406" s="292"/>
      <c r="O406" s="292"/>
      <c r="P406" s="243"/>
      <c r="Q406" s="213"/>
      <c r="R406" s="230"/>
      <c r="S406" s="37" t="s">
        <v>465</v>
      </c>
      <c r="T406" s="87"/>
      <c r="U406" s="88"/>
      <c r="V406" s="88"/>
      <c r="W406" s="88"/>
      <c r="X406" s="88"/>
      <c r="Y406" s="88"/>
      <c r="Z406" s="38" t="str">
        <f t="shared" si="27"/>
        <v/>
      </c>
      <c r="AA406" s="92">
        <f t="shared" si="28"/>
        <v>0</v>
      </c>
      <c r="AB406" s="92">
        <f t="shared" si="29"/>
        <v>0</v>
      </c>
      <c r="AC406" s="333"/>
      <c r="AD406" s="289"/>
      <c r="AE406" s="289"/>
      <c r="AF406" s="292"/>
      <c r="AG406" s="292"/>
      <c r="AH406" s="238"/>
      <c r="AI406" s="238"/>
      <c r="AJ406" s="221"/>
      <c r="AK406" s="221"/>
      <c r="AL406" s="221"/>
      <c r="AM406" s="301"/>
      <c r="AN406" s="301"/>
      <c r="AO406" s="301"/>
      <c r="AP406" s="301"/>
      <c r="AQ406" s="305"/>
      <c r="AR406" s="247"/>
    </row>
    <row r="407" spans="1:44" s="86" customFormat="1" ht="17.100000000000001" customHeight="1">
      <c r="A407" s="322"/>
      <c r="B407" s="271"/>
      <c r="C407" s="325"/>
      <c r="D407" s="271"/>
      <c r="E407" s="274"/>
      <c r="F407" s="271"/>
      <c r="G407" s="277"/>
      <c r="H407" s="268"/>
      <c r="I407" s="279"/>
      <c r="J407" s="281"/>
      <c r="K407" s="213"/>
      <c r="L407" s="213"/>
      <c r="M407" s="281"/>
      <c r="N407" s="292"/>
      <c r="O407" s="292"/>
      <c r="P407" s="243"/>
      <c r="Q407" s="213"/>
      <c r="R407" s="230"/>
      <c r="S407" s="37" t="s">
        <v>466</v>
      </c>
      <c r="T407" s="87"/>
      <c r="U407" s="88"/>
      <c r="V407" s="88"/>
      <c r="W407" s="88"/>
      <c r="X407" s="88"/>
      <c r="Y407" s="88"/>
      <c r="Z407" s="38" t="str">
        <f t="shared" si="27"/>
        <v/>
      </c>
      <c r="AA407" s="92">
        <f t="shared" si="28"/>
        <v>0</v>
      </c>
      <c r="AB407" s="92">
        <f t="shared" si="29"/>
        <v>0</v>
      </c>
      <c r="AC407" s="333"/>
      <c r="AD407" s="289"/>
      <c r="AE407" s="289"/>
      <c r="AF407" s="292"/>
      <c r="AG407" s="292"/>
      <c r="AH407" s="238"/>
      <c r="AI407" s="238"/>
      <c r="AJ407" s="221"/>
      <c r="AK407" s="221"/>
      <c r="AL407" s="221"/>
      <c r="AM407" s="301"/>
      <c r="AN407" s="301"/>
      <c r="AO407" s="301"/>
      <c r="AP407" s="301"/>
      <c r="AQ407" s="305"/>
      <c r="AR407" s="247"/>
    </row>
    <row r="408" spans="1:44" s="86" customFormat="1" ht="17.100000000000001" customHeight="1">
      <c r="A408" s="322"/>
      <c r="B408" s="271"/>
      <c r="C408" s="325"/>
      <c r="D408" s="271"/>
      <c r="E408" s="274"/>
      <c r="F408" s="271"/>
      <c r="G408" s="277"/>
      <c r="H408" s="268"/>
      <c r="I408" s="279"/>
      <c r="J408" s="281"/>
      <c r="K408" s="213"/>
      <c r="L408" s="213"/>
      <c r="M408" s="281"/>
      <c r="N408" s="292"/>
      <c r="O408" s="292"/>
      <c r="P408" s="243"/>
      <c r="Q408" s="213"/>
      <c r="R408" s="230"/>
      <c r="S408" s="37" t="s">
        <v>467</v>
      </c>
      <c r="T408" s="87"/>
      <c r="U408" s="88"/>
      <c r="V408" s="88"/>
      <c r="W408" s="88"/>
      <c r="X408" s="88"/>
      <c r="Y408" s="88"/>
      <c r="Z408" s="38" t="str">
        <f t="shared" si="27"/>
        <v/>
      </c>
      <c r="AA408" s="92">
        <f t="shared" si="28"/>
        <v>0</v>
      </c>
      <c r="AB408" s="92">
        <f t="shared" si="29"/>
        <v>0</v>
      </c>
      <c r="AC408" s="333"/>
      <c r="AD408" s="289"/>
      <c r="AE408" s="289"/>
      <c r="AF408" s="292"/>
      <c r="AG408" s="292"/>
      <c r="AH408" s="238"/>
      <c r="AI408" s="238"/>
      <c r="AJ408" s="221"/>
      <c r="AK408" s="221"/>
      <c r="AL408" s="221"/>
      <c r="AM408" s="301"/>
      <c r="AN408" s="301"/>
      <c r="AO408" s="301"/>
      <c r="AP408" s="301"/>
      <c r="AQ408" s="305"/>
      <c r="AR408" s="247"/>
    </row>
    <row r="409" spans="1:44" s="86" customFormat="1" ht="17.100000000000001" customHeight="1">
      <c r="A409" s="322"/>
      <c r="B409" s="271"/>
      <c r="C409" s="325"/>
      <c r="D409" s="271"/>
      <c r="E409" s="274"/>
      <c r="F409" s="271"/>
      <c r="G409" s="277"/>
      <c r="H409" s="268"/>
      <c r="I409" s="279">
        <v>17.5</v>
      </c>
      <c r="J409" s="281"/>
      <c r="K409" s="213"/>
      <c r="L409" s="213"/>
      <c r="M409" s="281"/>
      <c r="N409" s="292"/>
      <c r="O409" s="292"/>
      <c r="P409" s="243"/>
      <c r="Q409" s="213"/>
      <c r="R409" s="287">
        <f>IF(Q409="SI",1,IF(Q409="NO",3,0))</f>
        <v>0</v>
      </c>
      <c r="S409" s="37" t="s">
        <v>468</v>
      </c>
      <c r="T409" s="87"/>
      <c r="U409" s="88"/>
      <c r="V409" s="88"/>
      <c r="W409" s="88"/>
      <c r="X409" s="88"/>
      <c r="Y409" s="88"/>
      <c r="Z409" s="38" t="str">
        <f t="shared" si="27"/>
        <v/>
      </c>
      <c r="AA409" s="92">
        <f t="shared" si="28"/>
        <v>0</v>
      </c>
      <c r="AB409" s="92">
        <f t="shared" si="29"/>
        <v>0</v>
      </c>
      <c r="AC409" s="333"/>
      <c r="AD409" s="289"/>
      <c r="AE409" s="289"/>
      <c r="AF409" s="292"/>
      <c r="AG409" s="292"/>
      <c r="AH409" s="238"/>
      <c r="AI409" s="238"/>
      <c r="AJ409" s="221"/>
      <c r="AK409" s="221"/>
      <c r="AL409" s="221"/>
      <c r="AM409" s="301"/>
      <c r="AN409" s="301"/>
      <c r="AO409" s="301"/>
      <c r="AP409" s="301"/>
      <c r="AQ409" s="305"/>
      <c r="AR409" s="303"/>
    </row>
    <row r="410" spans="1:44" s="86" customFormat="1" ht="17.100000000000001" customHeight="1">
      <c r="A410" s="322"/>
      <c r="B410" s="271"/>
      <c r="C410" s="325"/>
      <c r="D410" s="271"/>
      <c r="E410" s="274"/>
      <c r="F410" s="271"/>
      <c r="G410" s="277"/>
      <c r="H410" s="268"/>
      <c r="I410" s="279"/>
      <c r="J410" s="281"/>
      <c r="K410" s="213"/>
      <c r="L410" s="213"/>
      <c r="M410" s="281"/>
      <c r="N410" s="292"/>
      <c r="O410" s="292"/>
      <c r="P410" s="243"/>
      <c r="Q410" s="213"/>
      <c r="R410" s="230"/>
      <c r="S410" s="37" t="s">
        <v>469</v>
      </c>
      <c r="T410" s="87"/>
      <c r="U410" s="88"/>
      <c r="V410" s="88"/>
      <c r="W410" s="88"/>
      <c r="X410" s="88"/>
      <c r="Y410" s="88"/>
      <c r="Z410" s="38" t="str">
        <f t="shared" si="27"/>
        <v/>
      </c>
      <c r="AA410" s="92">
        <f t="shared" si="28"/>
        <v>0</v>
      </c>
      <c r="AB410" s="92">
        <f t="shared" si="29"/>
        <v>0</v>
      </c>
      <c r="AC410" s="333"/>
      <c r="AD410" s="289"/>
      <c r="AE410" s="289"/>
      <c r="AF410" s="292"/>
      <c r="AG410" s="292"/>
      <c r="AH410" s="238"/>
      <c r="AI410" s="238"/>
      <c r="AJ410" s="221"/>
      <c r="AK410" s="221"/>
      <c r="AL410" s="221"/>
      <c r="AM410" s="301"/>
      <c r="AN410" s="301"/>
      <c r="AO410" s="301"/>
      <c r="AP410" s="301"/>
      <c r="AQ410" s="305"/>
      <c r="AR410" s="247"/>
    </row>
    <row r="411" spans="1:44" s="86" customFormat="1" ht="17.100000000000001" customHeight="1">
      <c r="A411" s="322"/>
      <c r="B411" s="271"/>
      <c r="C411" s="325"/>
      <c r="D411" s="271"/>
      <c r="E411" s="274"/>
      <c r="F411" s="271"/>
      <c r="G411" s="277"/>
      <c r="H411" s="268"/>
      <c r="I411" s="279"/>
      <c r="J411" s="281"/>
      <c r="K411" s="213"/>
      <c r="L411" s="213"/>
      <c r="M411" s="281"/>
      <c r="N411" s="292"/>
      <c r="O411" s="292"/>
      <c r="P411" s="243"/>
      <c r="Q411" s="213"/>
      <c r="R411" s="230"/>
      <c r="S411" s="37" t="s">
        <v>470</v>
      </c>
      <c r="T411" s="87"/>
      <c r="U411" s="88"/>
      <c r="V411" s="88"/>
      <c r="W411" s="88"/>
      <c r="X411" s="88"/>
      <c r="Y411" s="88"/>
      <c r="Z411" s="38" t="str">
        <f t="shared" si="27"/>
        <v/>
      </c>
      <c r="AA411" s="92">
        <f t="shared" si="28"/>
        <v>0</v>
      </c>
      <c r="AB411" s="92">
        <f t="shared" si="29"/>
        <v>0</v>
      </c>
      <c r="AC411" s="333"/>
      <c r="AD411" s="289"/>
      <c r="AE411" s="289"/>
      <c r="AF411" s="292"/>
      <c r="AG411" s="292"/>
      <c r="AH411" s="238"/>
      <c r="AI411" s="238"/>
      <c r="AJ411" s="221"/>
      <c r="AK411" s="221"/>
      <c r="AL411" s="221"/>
      <c r="AM411" s="301"/>
      <c r="AN411" s="301"/>
      <c r="AO411" s="301"/>
      <c r="AP411" s="301"/>
      <c r="AQ411" s="305"/>
      <c r="AR411" s="247"/>
    </row>
    <row r="412" spans="1:44" s="86" customFormat="1" ht="17.100000000000001" customHeight="1">
      <c r="A412" s="322"/>
      <c r="B412" s="271"/>
      <c r="C412" s="325"/>
      <c r="D412" s="271"/>
      <c r="E412" s="274"/>
      <c r="F412" s="271"/>
      <c r="G412" s="277"/>
      <c r="H412" s="268"/>
      <c r="I412" s="279"/>
      <c r="J412" s="281"/>
      <c r="K412" s="213"/>
      <c r="L412" s="213"/>
      <c r="M412" s="281"/>
      <c r="N412" s="292"/>
      <c r="O412" s="292"/>
      <c r="P412" s="243"/>
      <c r="Q412" s="213"/>
      <c r="R412" s="230"/>
      <c r="S412" s="37" t="s">
        <v>471</v>
      </c>
      <c r="T412" s="87"/>
      <c r="U412" s="88"/>
      <c r="V412" s="88"/>
      <c r="W412" s="88"/>
      <c r="X412" s="88"/>
      <c r="Y412" s="88"/>
      <c r="Z412" s="38" t="str">
        <f t="shared" si="27"/>
        <v/>
      </c>
      <c r="AA412" s="92">
        <f t="shared" si="28"/>
        <v>0</v>
      </c>
      <c r="AB412" s="92">
        <f t="shared" si="29"/>
        <v>0</v>
      </c>
      <c r="AC412" s="333"/>
      <c r="AD412" s="289"/>
      <c r="AE412" s="289"/>
      <c r="AF412" s="292"/>
      <c r="AG412" s="292"/>
      <c r="AH412" s="238"/>
      <c r="AI412" s="238"/>
      <c r="AJ412" s="221"/>
      <c r="AK412" s="221"/>
      <c r="AL412" s="221"/>
      <c r="AM412" s="301"/>
      <c r="AN412" s="301"/>
      <c r="AO412" s="301"/>
      <c r="AP412" s="301"/>
      <c r="AQ412" s="305"/>
      <c r="AR412" s="247"/>
    </row>
    <row r="413" spans="1:44" s="86" customFormat="1" ht="17.100000000000001" customHeight="1">
      <c r="A413" s="323"/>
      <c r="B413" s="272"/>
      <c r="C413" s="326"/>
      <c r="D413" s="272"/>
      <c r="E413" s="275"/>
      <c r="F413" s="272"/>
      <c r="G413" s="278"/>
      <c r="H413" s="269"/>
      <c r="I413" s="280"/>
      <c r="J413" s="282"/>
      <c r="K413" s="233"/>
      <c r="L413" s="233"/>
      <c r="M413" s="282"/>
      <c r="N413" s="293"/>
      <c r="O413" s="293"/>
      <c r="P413" s="285"/>
      <c r="Q413" s="233"/>
      <c r="R413" s="232"/>
      <c r="S413" s="39" t="s">
        <v>472</v>
      </c>
      <c r="T413" s="89"/>
      <c r="U413" s="90"/>
      <c r="V413" s="90"/>
      <c r="W413" s="90"/>
      <c r="X413" s="90"/>
      <c r="Y413" s="90"/>
      <c r="Z413" s="40" t="str">
        <f t="shared" si="27"/>
        <v/>
      </c>
      <c r="AA413" s="93">
        <f t="shared" si="28"/>
        <v>0</v>
      </c>
      <c r="AB413" s="93">
        <f t="shared" si="29"/>
        <v>0</v>
      </c>
      <c r="AC413" s="334"/>
      <c r="AD413" s="290"/>
      <c r="AE413" s="290"/>
      <c r="AF413" s="293"/>
      <c r="AG413" s="293"/>
      <c r="AH413" s="239"/>
      <c r="AI413" s="239"/>
      <c r="AJ413" s="222"/>
      <c r="AK413" s="222"/>
      <c r="AL413" s="222"/>
      <c r="AM413" s="309"/>
      <c r="AN413" s="309"/>
      <c r="AO413" s="309"/>
      <c r="AP413" s="309"/>
      <c r="AQ413" s="327"/>
      <c r="AR413" s="248"/>
    </row>
    <row r="414" spans="1:44" s="86" customFormat="1" ht="17.100000000000001" customHeight="1">
      <c r="A414" s="315" t="str">
        <f>IF(E414&lt;&gt;"",'Información General'!$D$14&amp;"_"&amp;+$A$1+18,"")</f>
        <v/>
      </c>
      <c r="B414" s="258"/>
      <c r="C414" s="318"/>
      <c r="D414" s="258"/>
      <c r="E414" s="261"/>
      <c r="F414" s="258"/>
      <c r="G414" s="264"/>
      <c r="H414" s="267"/>
      <c r="I414" s="283">
        <v>18.100000000000001</v>
      </c>
      <c r="J414" s="267"/>
      <c r="K414" s="212"/>
      <c r="L414" s="212"/>
      <c r="M414" s="267"/>
      <c r="N414" s="214"/>
      <c r="O414" s="214"/>
      <c r="P414" s="223" t="str">
        <f>IF(AND(N414&lt;&gt;"",O414&lt;&gt;""),IF(AND(N414&gt;5,O414&gt;5),"I",IF(AND(N414&lt;=5,O414&gt;5),"II",IF(AND(N414&gt;5,O414&lt;=5),"IV",IF(AND(N414&lt;=5,O414&lt;=5),"III")))),"")</f>
        <v/>
      </c>
      <c r="Q414" s="212"/>
      <c r="R414" s="229">
        <f>IF(Q414="SI",1,IF(Q414="NO",3,0))</f>
        <v>0</v>
      </c>
      <c r="S414" s="35" t="s">
        <v>473</v>
      </c>
      <c r="T414" s="84"/>
      <c r="U414" s="85"/>
      <c r="V414" s="85"/>
      <c r="W414" s="85"/>
      <c r="X414" s="85"/>
      <c r="Y414" s="85"/>
      <c r="Z414" s="36" t="str">
        <f t="shared" si="27"/>
        <v/>
      </c>
      <c r="AA414" s="91">
        <f>IF(Z414="Suficiente",1,0)</f>
        <v>0</v>
      </c>
      <c r="AB414" s="91">
        <f>IF(Z414="Deficiente",1,0)</f>
        <v>0</v>
      </c>
      <c r="AC414" s="226" t="str">
        <f>IF(SUM(R414:R438)&gt;=1,IF((SUM(R414:R438)/COUNTA(Q414:Q438))=1,IF(SUM(AA414:AA438)&gt;=1,IF(SUM(AA414:AA438)/(SUM(AA414:AA438)+SUM(AB414:AB438))=100%,"SI","NO"),"NO"),"NO"),"")</f>
        <v/>
      </c>
      <c r="AD414" s="328" t="str">
        <f>IF($N414=1,"b","")</f>
        <v/>
      </c>
      <c r="AE414" s="328" t="str">
        <f>IF($O414=1,"b","")</f>
        <v/>
      </c>
      <c r="AF414" s="214"/>
      <c r="AG414" s="214"/>
      <c r="AH414" s="240">
        <f>IF(OR($AD414="b",$AE414="b"),2,0)</f>
        <v>0</v>
      </c>
      <c r="AI414" s="240">
        <f>IF(AND($N414=1,$AF414=1,$O414=1,$AG414=1),1,0)</f>
        <v>0</v>
      </c>
      <c r="AJ414" s="217">
        <f>IF(AF414&lt;&gt;"",IF(AI414=1,1,IF(OR($AF414&gt;$N414,AND($AC414="SI",$AF414=$N414),AND($AC414="NO",$AF414&lt;&gt;$N414)),0,1)),0)</f>
        <v>0</v>
      </c>
      <c r="AK414" s="217">
        <f>IF(AG414&lt;&gt;"",IF(AI414=1,1,IF(OR(AG414&gt;O414,AND(AC414="SI",AG414=O414),AND(AC414="NO",AG414&lt;&gt;O414)),0,1)),0)</f>
        <v>0</v>
      </c>
      <c r="AL414" s="217">
        <f>IF(AC414&lt;&gt;"",(+AI414+AJ414+AK414),0)</f>
        <v>0</v>
      </c>
      <c r="AM414" s="335" t="str">
        <f>IF($AL414&gt;=2,IF(AND($AF414="",$AG414=""),"",IF(AND($AF414&gt;5,$AG414&gt;5),"I","")),"")</f>
        <v/>
      </c>
      <c r="AN414" s="335" t="str">
        <f>IF($AL414&gt;=2,IF(AND($AF414="",$AG414=""),"",IF(AND($AF414&lt;6,$AG414&gt;5),"II","")),"")</f>
        <v/>
      </c>
      <c r="AO414" s="335" t="str">
        <f>IF($AL414&gt;=2,IF(AND($AF414="",$AG414=""),"",IF(AND($AF414&lt;6,$AG414&lt;6),"III","")),"")</f>
        <v/>
      </c>
      <c r="AP414" s="335" t="str">
        <f>IF($AL414&gt;=2,IF(AND($AF414="",$AG414=""),"",IF(AND($AF414&gt;5,$AG414&lt;6),"IV","")),"")</f>
        <v/>
      </c>
      <c r="AQ414" s="329"/>
      <c r="AR414" s="338"/>
    </row>
    <row r="415" spans="1:44" s="86" customFormat="1" ht="17.100000000000001" customHeight="1">
      <c r="A415" s="316"/>
      <c r="B415" s="259"/>
      <c r="C415" s="319"/>
      <c r="D415" s="259"/>
      <c r="E415" s="262"/>
      <c r="F415" s="259"/>
      <c r="G415" s="265"/>
      <c r="H415" s="268"/>
      <c r="I415" s="284"/>
      <c r="J415" s="268"/>
      <c r="K415" s="210"/>
      <c r="L415" s="210"/>
      <c r="M415" s="268"/>
      <c r="N415" s="215"/>
      <c r="O415" s="215"/>
      <c r="P415" s="224"/>
      <c r="Q415" s="210"/>
      <c r="R415" s="230"/>
      <c r="S415" s="37" t="s">
        <v>474</v>
      </c>
      <c r="T415" s="87"/>
      <c r="U415" s="88"/>
      <c r="V415" s="88"/>
      <c r="W415" s="88"/>
      <c r="X415" s="88"/>
      <c r="Y415" s="88"/>
      <c r="Z415" s="38" t="str">
        <f t="shared" si="27"/>
        <v/>
      </c>
      <c r="AA415" s="92">
        <f t="shared" si="28"/>
        <v>0</v>
      </c>
      <c r="AB415" s="92">
        <f t="shared" ref="AB415:AB438" si="30">IF(Z415="Deficiente",1,0)</f>
        <v>0</v>
      </c>
      <c r="AC415" s="227"/>
      <c r="AD415" s="289"/>
      <c r="AE415" s="289"/>
      <c r="AF415" s="215"/>
      <c r="AG415" s="215"/>
      <c r="AH415" s="238"/>
      <c r="AI415" s="238"/>
      <c r="AJ415" s="218"/>
      <c r="AK415" s="218"/>
      <c r="AL415" s="218"/>
      <c r="AM415" s="301"/>
      <c r="AN415" s="301"/>
      <c r="AO415" s="301"/>
      <c r="AP415" s="301"/>
      <c r="AQ415" s="330"/>
      <c r="AR415" s="247"/>
    </row>
    <row r="416" spans="1:44" s="86" customFormat="1" ht="17.100000000000001" customHeight="1">
      <c r="A416" s="316"/>
      <c r="B416" s="259"/>
      <c r="C416" s="319"/>
      <c r="D416" s="259"/>
      <c r="E416" s="262"/>
      <c r="F416" s="259"/>
      <c r="G416" s="265"/>
      <c r="H416" s="268"/>
      <c r="I416" s="284"/>
      <c r="J416" s="268"/>
      <c r="K416" s="210"/>
      <c r="L416" s="210"/>
      <c r="M416" s="268"/>
      <c r="N416" s="215"/>
      <c r="O416" s="215"/>
      <c r="P416" s="224"/>
      <c r="Q416" s="210"/>
      <c r="R416" s="230"/>
      <c r="S416" s="37" t="s">
        <v>475</v>
      </c>
      <c r="T416" s="87"/>
      <c r="U416" s="88"/>
      <c r="V416" s="88"/>
      <c r="W416" s="88"/>
      <c r="X416" s="88"/>
      <c r="Y416" s="88"/>
      <c r="Z416" s="38" t="str">
        <f t="shared" si="27"/>
        <v/>
      </c>
      <c r="AA416" s="92">
        <f t="shared" si="28"/>
        <v>0</v>
      </c>
      <c r="AB416" s="92">
        <f t="shared" si="30"/>
        <v>0</v>
      </c>
      <c r="AC416" s="227"/>
      <c r="AD416" s="289"/>
      <c r="AE416" s="289"/>
      <c r="AF416" s="215"/>
      <c r="AG416" s="215"/>
      <c r="AH416" s="238"/>
      <c r="AI416" s="238"/>
      <c r="AJ416" s="218"/>
      <c r="AK416" s="218"/>
      <c r="AL416" s="218"/>
      <c r="AM416" s="301"/>
      <c r="AN416" s="301"/>
      <c r="AO416" s="301"/>
      <c r="AP416" s="301"/>
      <c r="AQ416" s="330"/>
      <c r="AR416" s="247"/>
    </row>
    <row r="417" spans="1:44" s="86" customFormat="1" ht="17.100000000000001" customHeight="1">
      <c r="A417" s="316"/>
      <c r="B417" s="259"/>
      <c r="C417" s="319"/>
      <c r="D417" s="259"/>
      <c r="E417" s="262"/>
      <c r="F417" s="259"/>
      <c r="G417" s="265"/>
      <c r="H417" s="268"/>
      <c r="I417" s="284"/>
      <c r="J417" s="268"/>
      <c r="K417" s="210"/>
      <c r="L417" s="210"/>
      <c r="M417" s="268"/>
      <c r="N417" s="215"/>
      <c r="O417" s="215"/>
      <c r="P417" s="224"/>
      <c r="Q417" s="210"/>
      <c r="R417" s="230"/>
      <c r="S417" s="37" t="s">
        <v>476</v>
      </c>
      <c r="T417" s="87"/>
      <c r="U417" s="88"/>
      <c r="V417" s="88"/>
      <c r="W417" s="88"/>
      <c r="X417" s="88"/>
      <c r="Y417" s="88"/>
      <c r="Z417" s="38" t="str">
        <f t="shared" si="27"/>
        <v/>
      </c>
      <c r="AA417" s="92">
        <f t="shared" si="28"/>
        <v>0</v>
      </c>
      <c r="AB417" s="92">
        <f t="shared" si="30"/>
        <v>0</v>
      </c>
      <c r="AC417" s="227"/>
      <c r="AD417" s="289"/>
      <c r="AE417" s="289"/>
      <c r="AF417" s="215"/>
      <c r="AG417" s="215"/>
      <c r="AH417" s="238"/>
      <c r="AI417" s="238"/>
      <c r="AJ417" s="218"/>
      <c r="AK417" s="218"/>
      <c r="AL417" s="218"/>
      <c r="AM417" s="301"/>
      <c r="AN417" s="301"/>
      <c r="AO417" s="301"/>
      <c r="AP417" s="301"/>
      <c r="AQ417" s="330"/>
      <c r="AR417" s="247"/>
    </row>
    <row r="418" spans="1:44" s="86" customFormat="1" ht="17.100000000000001" customHeight="1">
      <c r="A418" s="316"/>
      <c r="B418" s="259"/>
      <c r="C418" s="319"/>
      <c r="D418" s="259"/>
      <c r="E418" s="262"/>
      <c r="F418" s="259"/>
      <c r="G418" s="265"/>
      <c r="H418" s="268"/>
      <c r="I418" s="284"/>
      <c r="J418" s="268"/>
      <c r="K418" s="210"/>
      <c r="L418" s="210"/>
      <c r="M418" s="268"/>
      <c r="N418" s="215"/>
      <c r="O418" s="215"/>
      <c r="P418" s="224"/>
      <c r="Q418" s="210"/>
      <c r="R418" s="230"/>
      <c r="S418" s="37" t="s">
        <v>477</v>
      </c>
      <c r="T418" s="87"/>
      <c r="U418" s="88"/>
      <c r="V418" s="88"/>
      <c r="W418" s="88"/>
      <c r="X418" s="88"/>
      <c r="Y418" s="88"/>
      <c r="Z418" s="38" t="str">
        <f t="shared" si="27"/>
        <v/>
      </c>
      <c r="AA418" s="92">
        <f t="shared" si="28"/>
        <v>0</v>
      </c>
      <c r="AB418" s="92">
        <f t="shared" si="30"/>
        <v>0</v>
      </c>
      <c r="AC418" s="227"/>
      <c r="AD418" s="289"/>
      <c r="AE418" s="289"/>
      <c r="AF418" s="215"/>
      <c r="AG418" s="215"/>
      <c r="AH418" s="238"/>
      <c r="AI418" s="238"/>
      <c r="AJ418" s="218"/>
      <c r="AK418" s="218"/>
      <c r="AL418" s="218"/>
      <c r="AM418" s="301"/>
      <c r="AN418" s="301"/>
      <c r="AO418" s="301"/>
      <c r="AP418" s="301"/>
      <c r="AQ418" s="330"/>
      <c r="AR418" s="247"/>
    </row>
    <row r="419" spans="1:44" s="86" customFormat="1" ht="17.100000000000001" customHeight="1">
      <c r="A419" s="316"/>
      <c r="B419" s="259"/>
      <c r="C419" s="319"/>
      <c r="D419" s="259"/>
      <c r="E419" s="262"/>
      <c r="F419" s="259"/>
      <c r="G419" s="265"/>
      <c r="H419" s="268"/>
      <c r="I419" s="284">
        <v>18.2</v>
      </c>
      <c r="J419" s="268"/>
      <c r="K419" s="210"/>
      <c r="L419" s="210"/>
      <c r="M419" s="268"/>
      <c r="N419" s="215"/>
      <c r="O419" s="215"/>
      <c r="P419" s="224"/>
      <c r="Q419" s="210"/>
      <c r="R419" s="231">
        <f>IF(Q419="SI",1,IF(Q419="NO",3,0))</f>
        <v>0</v>
      </c>
      <c r="S419" s="37" t="s">
        <v>478</v>
      </c>
      <c r="T419" s="87"/>
      <c r="U419" s="88"/>
      <c r="V419" s="88"/>
      <c r="W419" s="88"/>
      <c r="X419" s="88"/>
      <c r="Y419" s="88"/>
      <c r="Z419" s="38" t="str">
        <f t="shared" si="27"/>
        <v/>
      </c>
      <c r="AA419" s="92">
        <f t="shared" si="28"/>
        <v>0</v>
      </c>
      <c r="AB419" s="92">
        <f t="shared" si="30"/>
        <v>0</v>
      </c>
      <c r="AC419" s="227"/>
      <c r="AD419" s="289"/>
      <c r="AE419" s="289"/>
      <c r="AF419" s="215"/>
      <c r="AG419" s="215"/>
      <c r="AH419" s="238"/>
      <c r="AI419" s="238"/>
      <c r="AJ419" s="218"/>
      <c r="AK419" s="218"/>
      <c r="AL419" s="218"/>
      <c r="AM419" s="301"/>
      <c r="AN419" s="301"/>
      <c r="AO419" s="301"/>
      <c r="AP419" s="301"/>
      <c r="AQ419" s="330"/>
      <c r="AR419" s="246"/>
    </row>
    <row r="420" spans="1:44" s="86" customFormat="1" ht="17.100000000000001" customHeight="1">
      <c r="A420" s="316"/>
      <c r="B420" s="259"/>
      <c r="C420" s="319"/>
      <c r="D420" s="259"/>
      <c r="E420" s="262"/>
      <c r="F420" s="259"/>
      <c r="G420" s="265"/>
      <c r="H420" s="268"/>
      <c r="I420" s="284"/>
      <c r="J420" s="268"/>
      <c r="K420" s="210"/>
      <c r="L420" s="210"/>
      <c r="M420" s="268"/>
      <c r="N420" s="215"/>
      <c r="O420" s="215"/>
      <c r="P420" s="224"/>
      <c r="Q420" s="210"/>
      <c r="R420" s="230"/>
      <c r="S420" s="37" t="s">
        <v>479</v>
      </c>
      <c r="T420" s="87"/>
      <c r="U420" s="88"/>
      <c r="V420" s="88"/>
      <c r="W420" s="88"/>
      <c r="X420" s="88"/>
      <c r="Y420" s="88"/>
      <c r="Z420" s="38" t="str">
        <f t="shared" si="27"/>
        <v/>
      </c>
      <c r="AA420" s="92">
        <f t="shared" si="28"/>
        <v>0</v>
      </c>
      <c r="AB420" s="92">
        <f t="shared" si="30"/>
        <v>0</v>
      </c>
      <c r="AC420" s="227"/>
      <c r="AD420" s="289"/>
      <c r="AE420" s="289"/>
      <c r="AF420" s="215"/>
      <c r="AG420" s="215"/>
      <c r="AH420" s="238"/>
      <c r="AI420" s="238"/>
      <c r="AJ420" s="218"/>
      <c r="AK420" s="218"/>
      <c r="AL420" s="218"/>
      <c r="AM420" s="301"/>
      <c r="AN420" s="301"/>
      <c r="AO420" s="301"/>
      <c r="AP420" s="301"/>
      <c r="AQ420" s="330"/>
      <c r="AR420" s="247"/>
    </row>
    <row r="421" spans="1:44" s="86" customFormat="1" ht="17.100000000000001" customHeight="1">
      <c r="A421" s="316"/>
      <c r="B421" s="259"/>
      <c r="C421" s="319"/>
      <c r="D421" s="259"/>
      <c r="E421" s="262"/>
      <c r="F421" s="259"/>
      <c r="G421" s="265"/>
      <c r="H421" s="268"/>
      <c r="I421" s="284"/>
      <c r="J421" s="268"/>
      <c r="K421" s="210"/>
      <c r="L421" s="210"/>
      <c r="M421" s="268"/>
      <c r="N421" s="215"/>
      <c r="O421" s="215"/>
      <c r="P421" s="224"/>
      <c r="Q421" s="210"/>
      <c r="R421" s="230"/>
      <c r="S421" s="37" t="s">
        <v>480</v>
      </c>
      <c r="T421" s="87"/>
      <c r="U421" s="88"/>
      <c r="V421" s="88"/>
      <c r="W421" s="88"/>
      <c r="X421" s="88"/>
      <c r="Y421" s="88"/>
      <c r="Z421" s="38" t="str">
        <f t="shared" si="27"/>
        <v/>
      </c>
      <c r="AA421" s="92">
        <f t="shared" si="28"/>
        <v>0</v>
      </c>
      <c r="AB421" s="92">
        <f t="shared" si="30"/>
        <v>0</v>
      </c>
      <c r="AC421" s="227"/>
      <c r="AD421" s="289"/>
      <c r="AE421" s="289"/>
      <c r="AF421" s="215"/>
      <c r="AG421" s="215"/>
      <c r="AH421" s="238"/>
      <c r="AI421" s="238"/>
      <c r="AJ421" s="218"/>
      <c r="AK421" s="218"/>
      <c r="AL421" s="218"/>
      <c r="AM421" s="301"/>
      <c r="AN421" s="301"/>
      <c r="AO421" s="301"/>
      <c r="AP421" s="301"/>
      <c r="AQ421" s="330"/>
      <c r="AR421" s="247"/>
    </row>
    <row r="422" spans="1:44" s="86" customFormat="1" ht="17.100000000000001" customHeight="1">
      <c r="A422" s="316"/>
      <c r="B422" s="259"/>
      <c r="C422" s="319"/>
      <c r="D422" s="259"/>
      <c r="E422" s="262"/>
      <c r="F422" s="259"/>
      <c r="G422" s="265"/>
      <c r="H422" s="268"/>
      <c r="I422" s="284"/>
      <c r="J422" s="268"/>
      <c r="K422" s="210"/>
      <c r="L422" s="210"/>
      <c r="M422" s="268"/>
      <c r="N422" s="215"/>
      <c r="O422" s="215"/>
      <c r="P422" s="224"/>
      <c r="Q422" s="210"/>
      <c r="R422" s="230"/>
      <c r="S422" s="37" t="s">
        <v>481</v>
      </c>
      <c r="T422" s="87"/>
      <c r="U422" s="88"/>
      <c r="V422" s="88"/>
      <c r="W422" s="88"/>
      <c r="X422" s="88"/>
      <c r="Y422" s="88"/>
      <c r="Z422" s="38" t="str">
        <f t="shared" si="27"/>
        <v/>
      </c>
      <c r="AA422" s="92">
        <f t="shared" si="28"/>
        <v>0</v>
      </c>
      <c r="AB422" s="92">
        <f t="shared" si="30"/>
        <v>0</v>
      </c>
      <c r="AC422" s="227"/>
      <c r="AD422" s="289"/>
      <c r="AE422" s="289"/>
      <c r="AF422" s="215"/>
      <c r="AG422" s="215"/>
      <c r="AH422" s="238"/>
      <c r="AI422" s="238"/>
      <c r="AJ422" s="218"/>
      <c r="AK422" s="218"/>
      <c r="AL422" s="218"/>
      <c r="AM422" s="301"/>
      <c r="AN422" s="301"/>
      <c r="AO422" s="301"/>
      <c r="AP422" s="301"/>
      <c r="AQ422" s="330"/>
      <c r="AR422" s="247"/>
    </row>
    <row r="423" spans="1:44" s="86" customFormat="1" ht="17.100000000000001" customHeight="1">
      <c r="A423" s="316"/>
      <c r="B423" s="259"/>
      <c r="C423" s="319"/>
      <c r="D423" s="259"/>
      <c r="E423" s="262"/>
      <c r="F423" s="259"/>
      <c r="G423" s="265"/>
      <c r="H423" s="268"/>
      <c r="I423" s="284"/>
      <c r="J423" s="268"/>
      <c r="K423" s="210"/>
      <c r="L423" s="210"/>
      <c r="M423" s="268"/>
      <c r="N423" s="215"/>
      <c r="O423" s="215"/>
      <c r="P423" s="224"/>
      <c r="Q423" s="210"/>
      <c r="R423" s="230"/>
      <c r="S423" s="37" t="s">
        <v>482</v>
      </c>
      <c r="T423" s="87"/>
      <c r="U423" s="88"/>
      <c r="V423" s="88"/>
      <c r="W423" s="88"/>
      <c r="X423" s="88"/>
      <c r="Y423" s="88"/>
      <c r="Z423" s="38" t="str">
        <f t="shared" si="27"/>
        <v/>
      </c>
      <c r="AA423" s="92">
        <f t="shared" si="28"/>
        <v>0</v>
      </c>
      <c r="AB423" s="92">
        <f t="shared" si="30"/>
        <v>0</v>
      </c>
      <c r="AC423" s="227"/>
      <c r="AD423" s="289"/>
      <c r="AE423" s="289"/>
      <c r="AF423" s="215"/>
      <c r="AG423" s="215"/>
      <c r="AH423" s="238"/>
      <c r="AI423" s="238"/>
      <c r="AJ423" s="218"/>
      <c r="AK423" s="218"/>
      <c r="AL423" s="218"/>
      <c r="AM423" s="301"/>
      <c r="AN423" s="301"/>
      <c r="AO423" s="301"/>
      <c r="AP423" s="301"/>
      <c r="AQ423" s="330"/>
      <c r="AR423" s="247"/>
    </row>
    <row r="424" spans="1:44" s="86" customFormat="1" ht="17.100000000000001" customHeight="1">
      <c r="A424" s="316"/>
      <c r="B424" s="259"/>
      <c r="C424" s="319"/>
      <c r="D424" s="259"/>
      <c r="E424" s="262"/>
      <c r="F424" s="259"/>
      <c r="G424" s="265"/>
      <c r="H424" s="268"/>
      <c r="I424" s="284">
        <v>18.3</v>
      </c>
      <c r="J424" s="268"/>
      <c r="K424" s="210"/>
      <c r="L424" s="210"/>
      <c r="M424" s="268"/>
      <c r="N424" s="215"/>
      <c r="O424" s="215"/>
      <c r="P424" s="224"/>
      <c r="Q424" s="210"/>
      <c r="R424" s="231">
        <f>IF(Q424="SI",1,IF(Q424="NO",3,0))</f>
        <v>0</v>
      </c>
      <c r="S424" s="37" t="s">
        <v>483</v>
      </c>
      <c r="T424" s="87"/>
      <c r="U424" s="88"/>
      <c r="V424" s="88"/>
      <c r="W424" s="88"/>
      <c r="X424" s="88"/>
      <c r="Y424" s="88"/>
      <c r="Z424" s="38" t="str">
        <f t="shared" si="27"/>
        <v/>
      </c>
      <c r="AA424" s="92">
        <f t="shared" si="28"/>
        <v>0</v>
      </c>
      <c r="AB424" s="92">
        <f t="shared" si="30"/>
        <v>0</v>
      </c>
      <c r="AC424" s="227"/>
      <c r="AD424" s="289"/>
      <c r="AE424" s="289"/>
      <c r="AF424" s="215"/>
      <c r="AG424" s="215"/>
      <c r="AH424" s="238"/>
      <c r="AI424" s="238"/>
      <c r="AJ424" s="218"/>
      <c r="AK424" s="218"/>
      <c r="AL424" s="218"/>
      <c r="AM424" s="301"/>
      <c r="AN424" s="301"/>
      <c r="AO424" s="301"/>
      <c r="AP424" s="301"/>
      <c r="AQ424" s="330"/>
      <c r="AR424" s="246"/>
    </row>
    <row r="425" spans="1:44" s="86" customFormat="1" ht="17.100000000000001" customHeight="1">
      <c r="A425" s="316"/>
      <c r="B425" s="259"/>
      <c r="C425" s="319"/>
      <c r="D425" s="259"/>
      <c r="E425" s="262"/>
      <c r="F425" s="259"/>
      <c r="G425" s="265"/>
      <c r="H425" s="268"/>
      <c r="I425" s="284"/>
      <c r="J425" s="268"/>
      <c r="K425" s="210"/>
      <c r="L425" s="210"/>
      <c r="M425" s="268"/>
      <c r="N425" s="215"/>
      <c r="O425" s="215"/>
      <c r="P425" s="224"/>
      <c r="Q425" s="210"/>
      <c r="R425" s="230"/>
      <c r="S425" s="37" t="s">
        <v>484</v>
      </c>
      <c r="T425" s="87"/>
      <c r="U425" s="88"/>
      <c r="V425" s="88"/>
      <c r="W425" s="88"/>
      <c r="X425" s="88"/>
      <c r="Y425" s="88"/>
      <c r="Z425" s="38" t="str">
        <f t="shared" si="27"/>
        <v/>
      </c>
      <c r="AA425" s="92">
        <f t="shared" si="28"/>
        <v>0</v>
      </c>
      <c r="AB425" s="92">
        <f t="shared" si="30"/>
        <v>0</v>
      </c>
      <c r="AC425" s="227"/>
      <c r="AD425" s="289"/>
      <c r="AE425" s="289"/>
      <c r="AF425" s="215"/>
      <c r="AG425" s="215"/>
      <c r="AH425" s="238"/>
      <c r="AI425" s="238"/>
      <c r="AJ425" s="218"/>
      <c r="AK425" s="218"/>
      <c r="AL425" s="218"/>
      <c r="AM425" s="301"/>
      <c r="AN425" s="301"/>
      <c r="AO425" s="301"/>
      <c r="AP425" s="301"/>
      <c r="AQ425" s="330"/>
      <c r="AR425" s="247"/>
    </row>
    <row r="426" spans="1:44" s="86" customFormat="1" ht="17.100000000000001" customHeight="1">
      <c r="A426" s="316"/>
      <c r="B426" s="259"/>
      <c r="C426" s="319"/>
      <c r="D426" s="259"/>
      <c r="E426" s="262"/>
      <c r="F426" s="259"/>
      <c r="G426" s="265"/>
      <c r="H426" s="268"/>
      <c r="I426" s="284"/>
      <c r="J426" s="268"/>
      <c r="K426" s="210"/>
      <c r="L426" s="210"/>
      <c r="M426" s="268"/>
      <c r="N426" s="215"/>
      <c r="O426" s="215"/>
      <c r="P426" s="224"/>
      <c r="Q426" s="210"/>
      <c r="R426" s="230"/>
      <c r="S426" s="37" t="s">
        <v>485</v>
      </c>
      <c r="T426" s="87"/>
      <c r="U426" s="88"/>
      <c r="V426" s="88"/>
      <c r="W426" s="88"/>
      <c r="X426" s="88"/>
      <c r="Y426" s="88"/>
      <c r="Z426" s="38" t="str">
        <f t="shared" si="27"/>
        <v/>
      </c>
      <c r="AA426" s="92">
        <f t="shared" si="28"/>
        <v>0</v>
      </c>
      <c r="AB426" s="92">
        <f t="shared" si="30"/>
        <v>0</v>
      </c>
      <c r="AC426" s="227"/>
      <c r="AD426" s="289"/>
      <c r="AE426" s="289"/>
      <c r="AF426" s="215"/>
      <c r="AG426" s="215"/>
      <c r="AH426" s="238"/>
      <c r="AI426" s="238"/>
      <c r="AJ426" s="218"/>
      <c r="AK426" s="218"/>
      <c r="AL426" s="218"/>
      <c r="AM426" s="301"/>
      <c r="AN426" s="301"/>
      <c r="AO426" s="301"/>
      <c r="AP426" s="301"/>
      <c r="AQ426" s="330"/>
      <c r="AR426" s="247"/>
    </row>
    <row r="427" spans="1:44" s="86" customFormat="1" ht="17.100000000000001" customHeight="1">
      <c r="A427" s="316"/>
      <c r="B427" s="259"/>
      <c r="C427" s="319"/>
      <c r="D427" s="259"/>
      <c r="E427" s="262"/>
      <c r="F427" s="259"/>
      <c r="G427" s="265"/>
      <c r="H427" s="268"/>
      <c r="I427" s="284"/>
      <c r="J427" s="268"/>
      <c r="K427" s="210"/>
      <c r="L427" s="210"/>
      <c r="M427" s="268"/>
      <c r="N427" s="215"/>
      <c r="O427" s="215"/>
      <c r="P427" s="224"/>
      <c r="Q427" s="210"/>
      <c r="R427" s="230"/>
      <c r="S427" s="37" t="s">
        <v>486</v>
      </c>
      <c r="T427" s="87"/>
      <c r="U427" s="88"/>
      <c r="V427" s="88"/>
      <c r="W427" s="88"/>
      <c r="X427" s="88"/>
      <c r="Y427" s="88"/>
      <c r="Z427" s="38" t="str">
        <f t="shared" si="27"/>
        <v/>
      </c>
      <c r="AA427" s="92">
        <f t="shared" si="28"/>
        <v>0</v>
      </c>
      <c r="AB427" s="92">
        <f t="shared" si="30"/>
        <v>0</v>
      </c>
      <c r="AC427" s="227"/>
      <c r="AD427" s="289"/>
      <c r="AE427" s="289"/>
      <c r="AF427" s="215"/>
      <c r="AG427" s="215"/>
      <c r="AH427" s="238"/>
      <c r="AI427" s="238"/>
      <c r="AJ427" s="218"/>
      <c r="AK427" s="218"/>
      <c r="AL427" s="218"/>
      <c r="AM427" s="301"/>
      <c r="AN427" s="301"/>
      <c r="AO427" s="301"/>
      <c r="AP427" s="301"/>
      <c r="AQ427" s="330"/>
      <c r="AR427" s="247"/>
    </row>
    <row r="428" spans="1:44" s="86" customFormat="1" ht="17.100000000000001" customHeight="1">
      <c r="A428" s="316"/>
      <c r="B428" s="259"/>
      <c r="C428" s="319"/>
      <c r="D428" s="259"/>
      <c r="E428" s="262"/>
      <c r="F428" s="259"/>
      <c r="G428" s="265"/>
      <c r="H428" s="268"/>
      <c r="I428" s="284"/>
      <c r="J428" s="268"/>
      <c r="K428" s="210"/>
      <c r="L428" s="210"/>
      <c r="M428" s="268"/>
      <c r="N428" s="215"/>
      <c r="O428" s="215"/>
      <c r="P428" s="224"/>
      <c r="Q428" s="210"/>
      <c r="R428" s="230"/>
      <c r="S428" s="37" t="s">
        <v>487</v>
      </c>
      <c r="T428" s="87"/>
      <c r="U428" s="88"/>
      <c r="V428" s="88"/>
      <c r="W428" s="88"/>
      <c r="X428" s="88"/>
      <c r="Y428" s="88"/>
      <c r="Z428" s="38" t="str">
        <f t="shared" si="27"/>
        <v/>
      </c>
      <c r="AA428" s="92">
        <f t="shared" si="28"/>
        <v>0</v>
      </c>
      <c r="AB428" s="92">
        <f t="shared" si="30"/>
        <v>0</v>
      </c>
      <c r="AC428" s="227"/>
      <c r="AD428" s="289"/>
      <c r="AE428" s="289"/>
      <c r="AF428" s="215"/>
      <c r="AG428" s="215"/>
      <c r="AH428" s="238"/>
      <c r="AI428" s="238"/>
      <c r="AJ428" s="218"/>
      <c r="AK428" s="218"/>
      <c r="AL428" s="218"/>
      <c r="AM428" s="301"/>
      <c r="AN428" s="301"/>
      <c r="AO428" s="301"/>
      <c r="AP428" s="301"/>
      <c r="AQ428" s="330"/>
      <c r="AR428" s="247"/>
    </row>
    <row r="429" spans="1:44" s="86" customFormat="1" ht="17.100000000000001" customHeight="1">
      <c r="A429" s="316"/>
      <c r="B429" s="259"/>
      <c r="C429" s="319"/>
      <c r="D429" s="259"/>
      <c r="E429" s="262"/>
      <c r="F429" s="259"/>
      <c r="G429" s="265"/>
      <c r="H429" s="268"/>
      <c r="I429" s="284">
        <v>18.399999999999999</v>
      </c>
      <c r="J429" s="268"/>
      <c r="K429" s="210"/>
      <c r="L429" s="210"/>
      <c r="M429" s="268"/>
      <c r="N429" s="215"/>
      <c r="O429" s="215"/>
      <c r="P429" s="224"/>
      <c r="Q429" s="210"/>
      <c r="R429" s="231">
        <f>IF(Q429="SI",1,IF(Q429="NO",3,0))</f>
        <v>0</v>
      </c>
      <c r="S429" s="37" t="s">
        <v>488</v>
      </c>
      <c r="T429" s="87"/>
      <c r="U429" s="88"/>
      <c r="V429" s="88"/>
      <c r="W429" s="88"/>
      <c r="X429" s="88"/>
      <c r="Y429" s="88"/>
      <c r="Z429" s="38" t="str">
        <f t="shared" si="27"/>
        <v/>
      </c>
      <c r="AA429" s="92">
        <f t="shared" si="28"/>
        <v>0</v>
      </c>
      <c r="AB429" s="92">
        <f t="shared" si="30"/>
        <v>0</v>
      </c>
      <c r="AC429" s="227"/>
      <c r="AD429" s="289"/>
      <c r="AE429" s="289"/>
      <c r="AF429" s="215"/>
      <c r="AG429" s="215"/>
      <c r="AH429" s="238"/>
      <c r="AI429" s="238"/>
      <c r="AJ429" s="218"/>
      <c r="AK429" s="218"/>
      <c r="AL429" s="218"/>
      <c r="AM429" s="301"/>
      <c r="AN429" s="301"/>
      <c r="AO429" s="301"/>
      <c r="AP429" s="301"/>
      <c r="AQ429" s="330"/>
      <c r="AR429" s="246"/>
    </row>
    <row r="430" spans="1:44" s="86" customFormat="1" ht="17.100000000000001" customHeight="1">
      <c r="A430" s="316"/>
      <c r="B430" s="259"/>
      <c r="C430" s="319"/>
      <c r="D430" s="259"/>
      <c r="E430" s="262"/>
      <c r="F430" s="259"/>
      <c r="G430" s="265"/>
      <c r="H430" s="268"/>
      <c r="I430" s="284"/>
      <c r="J430" s="268"/>
      <c r="K430" s="210"/>
      <c r="L430" s="210"/>
      <c r="M430" s="268"/>
      <c r="N430" s="215"/>
      <c r="O430" s="215"/>
      <c r="P430" s="224"/>
      <c r="Q430" s="210"/>
      <c r="R430" s="230"/>
      <c r="S430" s="37" t="s">
        <v>489</v>
      </c>
      <c r="T430" s="87"/>
      <c r="U430" s="88"/>
      <c r="V430" s="88"/>
      <c r="W430" s="88"/>
      <c r="X430" s="88"/>
      <c r="Y430" s="88"/>
      <c r="Z430" s="38" t="str">
        <f t="shared" si="27"/>
        <v/>
      </c>
      <c r="AA430" s="92">
        <f t="shared" si="28"/>
        <v>0</v>
      </c>
      <c r="AB430" s="92">
        <f t="shared" si="30"/>
        <v>0</v>
      </c>
      <c r="AC430" s="227"/>
      <c r="AD430" s="289"/>
      <c r="AE430" s="289"/>
      <c r="AF430" s="215"/>
      <c r="AG430" s="215"/>
      <c r="AH430" s="238"/>
      <c r="AI430" s="238"/>
      <c r="AJ430" s="218"/>
      <c r="AK430" s="218"/>
      <c r="AL430" s="218"/>
      <c r="AM430" s="301"/>
      <c r="AN430" s="301"/>
      <c r="AO430" s="301"/>
      <c r="AP430" s="301"/>
      <c r="AQ430" s="330"/>
      <c r="AR430" s="247"/>
    </row>
    <row r="431" spans="1:44" s="86" customFormat="1" ht="17.100000000000001" customHeight="1">
      <c r="A431" s="316"/>
      <c r="B431" s="259"/>
      <c r="C431" s="319"/>
      <c r="D431" s="259"/>
      <c r="E431" s="262"/>
      <c r="F431" s="259"/>
      <c r="G431" s="265"/>
      <c r="H431" s="268"/>
      <c r="I431" s="284"/>
      <c r="J431" s="268"/>
      <c r="K431" s="210"/>
      <c r="L431" s="210"/>
      <c r="M431" s="268"/>
      <c r="N431" s="215"/>
      <c r="O431" s="215"/>
      <c r="P431" s="224"/>
      <c r="Q431" s="210"/>
      <c r="R431" s="230"/>
      <c r="S431" s="37" t="s">
        <v>490</v>
      </c>
      <c r="T431" s="87"/>
      <c r="U431" s="88"/>
      <c r="V431" s="88"/>
      <c r="W431" s="88"/>
      <c r="X431" s="88"/>
      <c r="Y431" s="88"/>
      <c r="Z431" s="38" t="str">
        <f t="shared" si="27"/>
        <v/>
      </c>
      <c r="AA431" s="92">
        <f t="shared" si="28"/>
        <v>0</v>
      </c>
      <c r="AB431" s="92">
        <f t="shared" si="30"/>
        <v>0</v>
      </c>
      <c r="AC431" s="227"/>
      <c r="AD431" s="289"/>
      <c r="AE431" s="289"/>
      <c r="AF431" s="215"/>
      <c r="AG431" s="215"/>
      <c r="AH431" s="238"/>
      <c r="AI431" s="238"/>
      <c r="AJ431" s="218"/>
      <c r="AK431" s="218"/>
      <c r="AL431" s="218"/>
      <c r="AM431" s="301"/>
      <c r="AN431" s="301"/>
      <c r="AO431" s="301"/>
      <c r="AP431" s="301"/>
      <c r="AQ431" s="330"/>
      <c r="AR431" s="247"/>
    </row>
    <row r="432" spans="1:44" s="86" customFormat="1" ht="17.100000000000001" customHeight="1">
      <c r="A432" s="316"/>
      <c r="B432" s="259"/>
      <c r="C432" s="319"/>
      <c r="D432" s="259"/>
      <c r="E432" s="262"/>
      <c r="F432" s="259"/>
      <c r="G432" s="265"/>
      <c r="H432" s="268"/>
      <c r="I432" s="284"/>
      <c r="J432" s="268"/>
      <c r="K432" s="210"/>
      <c r="L432" s="210"/>
      <c r="M432" s="268"/>
      <c r="N432" s="215"/>
      <c r="O432" s="215"/>
      <c r="P432" s="224"/>
      <c r="Q432" s="210"/>
      <c r="R432" s="230"/>
      <c r="S432" s="37" t="s">
        <v>491</v>
      </c>
      <c r="T432" s="87"/>
      <c r="U432" s="88"/>
      <c r="V432" s="88"/>
      <c r="W432" s="88"/>
      <c r="X432" s="88"/>
      <c r="Y432" s="88"/>
      <c r="Z432" s="38" t="str">
        <f t="shared" si="27"/>
        <v/>
      </c>
      <c r="AA432" s="92">
        <f t="shared" si="28"/>
        <v>0</v>
      </c>
      <c r="AB432" s="92">
        <f t="shared" si="30"/>
        <v>0</v>
      </c>
      <c r="AC432" s="227"/>
      <c r="AD432" s="289"/>
      <c r="AE432" s="289"/>
      <c r="AF432" s="215"/>
      <c r="AG432" s="215"/>
      <c r="AH432" s="238"/>
      <c r="AI432" s="238"/>
      <c r="AJ432" s="218"/>
      <c r="AK432" s="218"/>
      <c r="AL432" s="218"/>
      <c r="AM432" s="301"/>
      <c r="AN432" s="301"/>
      <c r="AO432" s="301"/>
      <c r="AP432" s="301"/>
      <c r="AQ432" s="330"/>
      <c r="AR432" s="247"/>
    </row>
    <row r="433" spans="1:44" s="86" customFormat="1" ht="17.100000000000001" customHeight="1">
      <c r="A433" s="316"/>
      <c r="B433" s="259"/>
      <c r="C433" s="319"/>
      <c r="D433" s="259"/>
      <c r="E433" s="262"/>
      <c r="F433" s="259"/>
      <c r="G433" s="265"/>
      <c r="H433" s="268"/>
      <c r="I433" s="284"/>
      <c r="J433" s="268"/>
      <c r="K433" s="210"/>
      <c r="L433" s="210"/>
      <c r="M433" s="268"/>
      <c r="N433" s="215"/>
      <c r="O433" s="215"/>
      <c r="P433" s="224"/>
      <c r="Q433" s="210"/>
      <c r="R433" s="230"/>
      <c r="S433" s="37" t="s">
        <v>492</v>
      </c>
      <c r="T433" s="87"/>
      <c r="U433" s="88"/>
      <c r="V433" s="88"/>
      <c r="W433" s="88"/>
      <c r="X433" s="88"/>
      <c r="Y433" s="88"/>
      <c r="Z433" s="38" t="str">
        <f t="shared" si="27"/>
        <v/>
      </c>
      <c r="AA433" s="92">
        <f t="shared" si="28"/>
        <v>0</v>
      </c>
      <c r="AB433" s="92">
        <f t="shared" si="30"/>
        <v>0</v>
      </c>
      <c r="AC433" s="227"/>
      <c r="AD433" s="289"/>
      <c r="AE433" s="289"/>
      <c r="AF433" s="215"/>
      <c r="AG433" s="215"/>
      <c r="AH433" s="238"/>
      <c r="AI433" s="238"/>
      <c r="AJ433" s="218"/>
      <c r="AK433" s="218"/>
      <c r="AL433" s="218"/>
      <c r="AM433" s="301"/>
      <c r="AN433" s="301"/>
      <c r="AO433" s="301"/>
      <c r="AP433" s="301"/>
      <c r="AQ433" s="330"/>
      <c r="AR433" s="247"/>
    </row>
    <row r="434" spans="1:44" s="86" customFormat="1" ht="17.100000000000001" customHeight="1">
      <c r="A434" s="316"/>
      <c r="B434" s="259"/>
      <c r="C434" s="319"/>
      <c r="D434" s="259"/>
      <c r="E434" s="262"/>
      <c r="F434" s="259"/>
      <c r="G434" s="265"/>
      <c r="H434" s="268"/>
      <c r="I434" s="284">
        <v>18.5</v>
      </c>
      <c r="J434" s="268"/>
      <c r="K434" s="210"/>
      <c r="L434" s="210"/>
      <c r="M434" s="268"/>
      <c r="N434" s="215"/>
      <c r="O434" s="215"/>
      <c r="P434" s="224"/>
      <c r="Q434" s="210"/>
      <c r="R434" s="231">
        <f>IF(Q434="SI",1,IF(Q434="NO",3,0))</f>
        <v>0</v>
      </c>
      <c r="S434" s="37" t="s">
        <v>493</v>
      </c>
      <c r="T434" s="87"/>
      <c r="U434" s="88"/>
      <c r="V434" s="88"/>
      <c r="W434" s="88"/>
      <c r="X434" s="88"/>
      <c r="Y434" s="88"/>
      <c r="Z434" s="38" t="str">
        <f t="shared" si="27"/>
        <v/>
      </c>
      <c r="AA434" s="92">
        <f t="shared" si="28"/>
        <v>0</v>
      </c>
      <c r="AB434" s="92">
        <f t="shared" si="30"/>
        <v>0</v>
      </c>
      <c r="AC434" s="227"/>
      <c r="AD434" s="289"/>
      <c r="AE434" s="289"/>
      <c r="AF434" s="215"/>
      <c r="AG434" s="215"/>
      <c r="AH434" s="238"/>
      <c r="AI434" s="238"/>
      <c r="AJ434" s="218"/>
      <c r="AK434" s="218"/>
      <c r="AL434" s="218"/>
      <c r="AM434" s="301"/>
      <c r="AN434" s="301"/>
      <c r="AO434" s="301"/>
      <c r="AP434" s="301"/>
      <c r="AQ434" s="330"/>
      <c r="AR434" s="246"/>
    </row>
    <row r="435" spans="1:44" s="86" customFormat="1" ht="17.100000000000001" customHeight="1">
      <c r="A435" s="316"/>
      <c r="B435" s="259"/>
      <c r="C435" s="319"/>
      <c r="D435" s="259"/>
      <c r="E435" s="262"/>
      <c r="F435" s="259"/>
      <c r="G435" s="265"/>
      <c r="H435" s="268"/>
      <c r="I435" s="284"/>
      <c r="J435" s="268"/>
      <c r="K435" s="210"/>
      <c r="L435" s="210"/>
      <c r="M435" s="268"/>
      <c r="N435" s="215"/>
      <c r="O435" s="215"/>
      <c r="P435" s="224"/>
      <c r="Q435" s="210"/>
      <c r="R435" s="230"/>
      <c r="S435" s="37" t="s">
        <v>494</v>
      </c>
      <c r="T435" s="87"/>
      <c r="U435" s="88"/>
      <c r="V435" s="88"/>
      <c r="W435" s="88"/>
      <c r="X435" s="88"/>
      <c r="Y435" s="88"/>
      <c r="Z435" s="38" t="str">
        <f t="shared" si="27"/>
        <v/>
      </c>
      <c r="AA435" s="92">
        <f t="shared" si="28"/>
        <v>0</v>
      </c>
      <c r="AB435" s="92">
        <f t="shared" si="30"/>
        <v>0</v>
      </c>
      <c r="AC435" s="227"/>
      <c r="AD435" s="289"/>
      <c r="AE435" s="289"/>
      <c r="AF435" s="215"/>
      <c r="AG435" s="215"/>
      <c r="AH435" s="238"/>
      <c r="AI435" s="238"/>
      <c r="AJ435" s="218"/>
      <c r="AK435" s="218"/>
      <c r="AL435" s="218"/>
      <c r="AM435" s="301"/>
      <c r="AN435" s="301"/>
      <c r="AO435" s="301"/>
      <c r="AP435" s="301"/>
      <c r="AQ435" s="330"/>
      <c r="AR435" s="247"/>
    </row>
    <row r="436" spans="1:44" s="86" customFormat="1" ht="17.100000000000001" customHeight="1">
      <c r="A436" s="316"/>
      <c r="B436" s="259"/>
      <c r="C436" s="319"/>
      <c r="D436" s="259"/>
      <c r="E436" s="262"/>
      <c r="F436" s="259"/>
      <c r="G436" s="265"/>
      <c r="H436" s="268"/>
      <c r="I436" s="284"/>
      <c r="J436" s="268"/>
      <c r="K436" s="210"/>
      <c r="L436" s="210"/>
      <c r="M436" s="268"/>
      <c r="N436" s="215"/>
      <c r="O436" s="215"/>
      <c r="P436" s="224"/>
      <c r="Q436" s="210"/>
      <c r="R436" s="230"/>
      <c r="S436" s="37" t="s">
        <v>495</v>
      </c>
      <c r="T436" s="87"/>
      <c r="U436" s="88"/>
      <c r="V436" s="88"/>
      <c r="W436" s="88"/>
      <c r="X436" s="88"/>
      <c r="Y436" s="88"/>
      <c r="Z436" s="38" t="str">
        <f t="shared" si="27"/>
        <v/>
      </c>
      <c r="AA436" s="92">
        <f t="shared" si="28"/>
        <v>0</v>
      </c>
      <c r="AB436" s="92">
        <f t="shared" si="30"/>
        <v>0</v>
      </c>
      <c r="AC436" s="227"/>
      <c r="AD436" s="289"/>
      <c r="AE436" s="289"/>
      <c r="AF436" s="215"/>
      <c r="AG436" s="215"/>
      <c r="AH436" s="238"/>
      <c r="AI436" s="238"/>
      <c r="AJ436" s="218"/>
      <c r="AK436" s="218"/>
      <c r="AL436" s="218"/>
      <c r="AM436" s="301"/>
      <c r="AN436" s="301"/>
      <c r="AO436" s="301"/>
      <c r="AP436" s="301"/>
      <c r="AQ436" s="330"/>
      <c r="AR436" s="247"/>
    </row>
    <row r="437" spans="1:44" s="86" customFormat="1" ht="17.100000000000001" customHeight="1">
      <c r="A437" s="316"/>
      <c r="B437" s="259"/>
      <c r="C437" s="319"/>
      <c r="D437" s="259"/>
      <c r="E437" s="262"/>
      <c r="F437" s="259"/>
      <c r="G437" s="265"/>
      <c r="H437" s="268"/>
      <c r="I437" s="284"/>
      <c r="J437" s="268"/>
      <c r="K437" s="210"/>
      <c r="L437" s="210"/>
      <c r="M437" s="268"/>
      <c r="N437" s="215"/>
      <c r="O437" s="215"/>
      <c r="P437" s="224"/>
      <c r="Q437" s="210"/>
      <c r="R437" s="230"/>
      <c r="S437" s="37" t="s">
        <v>496</v>
      </c>
      <c r="T437" s="87"/>
      <c r="U437" s="88"/>
      <c r="V437" s="88"/>
      <c r="W437" s="88"/>
      <c r="X437" s="88"/>
      <c r="Y437" s="88"/>
      <c r="Z437" s="38" t="str">
        <f t="shared" si="27"/>
        <v/>
      </c>
      <c r="AA437" s="92">
        <f t="shared" si="28"/>
        <v>0</v>
      </c>
      <c r="AB437" s="92">
        <f t="shared" si="30"/>
        <v>0</v>
      </c>
      <c r="AC437" s="227"/>
      <c r="AD437" s="289"/>
      <c r="AE437" s="289"/>
      <c r="AF437" s="215"/>
      <c r="AG437" s="215"/>
      <c r="AH437" s="238"/>
      <c r="AI437" s="238"/>
      <c r="AJ437" s="218"/>
      <c r="AK437" s="218"/>
      <c r="AL437" s="218"/>
      <c r="AM437" s="301"/>
      <c r="AN437" s="301"/>
      <c r="AO437" s="301"/>
      <c r="AP437" s="301"/>
      <c r="AQ437" s="330"/>
      <c r="AR437" s="247"/>
    </row>
    <row r="438" spans="1:44" s="86" customFormat="1" ht="17.100000000000001" customHeight="1">
      <c r="A438" s="317"/>
      <c r="B438" s="260"/>
      <c r="C438" s="320"/>
      <c r="D438" s="260"/>
      <c r="E438" s="263"/>
      <c r="F438" s="260"/>
      <c r="G438" s="266"/>
      <c r="H438" s="269"/>
      <c r="I438" s="294"/>
      <c r="J438" s="269"/>
      <c r="K438" s="211"/>
      <c r="L438" s="211"/>
      <c r="M438" s="269"/>
      <c r="N438" s="216"/>
      <c r="O438" s="216"/>
      <c r="P438" s="225"/>
      <c r="Q438" s="211"/>
      <c r="R438" s="232"/>
      <c r="S438" s="39" t="s">
        <v>497</v>
      </c>
      <c r="T438" s="89"/>
      <c r="U438" s="90"/>
      <c r="V438" s="90"/>
      <c r="W438" s="90"/>
      <c r="X438" s="90"/>
      <c r="Y438" s="90"/>
      <c r="Z438" s="40" t="str">
        <f t="shared" ref="Z438:Z488" si="31">IF($T438&lt;&gt;"",IF(AND(V438="SI",W438="SI",X438="SI",Y438="SI"),"Suficiente",IF(OR(V438="NO",W438="NO",X438="NO",Y438="NO"),"Deficiente",IF(OR(V438="",W438="",X438="",Y438=""),"Falta Valorar el Control",""))),"")</f>
        <v/>
      </c>
      <c r="AA438" s="93">
        <f t="shared" si="28"/>
        <v>0</v>
      </c>
      <c r="AB438" s="93">
        <f t="shared" si="30"/>
        <v>0</v>
      </c>
      <c r="AC438" s="228"/>
      <c r="AD438" s="290"/>
      <c r="AE438" s="290"/>
      <c r="AF438" s="216"/>
      <c r="AG438" s="216"/>
      <c r="AH438" s="239"/>
      <c r="AI438" s="239"/>
      <c r="AJ438" s="219"/>
      <c r="AK438" s="219"/>
      <c r="AL438" s="219"/>
      <c r="AM438" s="309"/>
      <c r="AN438" s="309"/>
      <c r="AO438" s="309"/>
      <c r="AP438" s="309"/>
      <c r="AQ438" s="331"/>
      <c r="AR438" s="248"/>
    </row>
    <row r="439" spans="1:44" s="86" customFormat="1" ht="17.100000000000001" customHeight="1">
      <c r="A439" s="321" t="str">
        <f>IF(E439&lt;&gt;"",'Información General'!$D$14&amp;"_"&amp;+$A$1+19,"")</f>
        <v/>
      </c>
      <c r="B439" s="270"/>
      <c r="C439" s="324"/>
      <c r="D439" s="270"/>
      <c r="E439" s="273"/>
      <c r="F439" s="270"/>
      <c r="G439" s="276"/>
      <c r="H439" s="267"/>
      <c r="I439" s="313">
        <v>19.100000000000001</v>
      </c>
      <c r="J439" s="314"/>
      <c r="K439" s="257"/>
      <c r="L439" s="257"/>
      <c r="M439" s="314"/>
      <c r="N439" s="291"/>
      <c r="O439" s="291"/>
      <c r="P439" s="242" t="str">
        <f>IF(AND(N439&lt;&gt;"",O439&lt;&gt;""),IF(AND(N439&gt;5,O439&gt;5),"I",IF(AND(N439&lt;=5,O439&gt;5),"II",IF(AND(N439&gt;5,O439&lt;=5),"IV",IF(AND(N439&lt;=5,O439&lt;=5),"III")))),"")</f>
        <v/>
      </c>
      <c r="Q439" s="257"/>
      <c r="R439" s="286">
        <f>IF(Q439="SI",1,IF(Q439="NO",3,0))</f>
        <v>0</v>
      </c>
      <c r="S439" s="35" t="s">
        <v>498</v>
      </c>
      <c r="T439" s="84"/>
      <c r="U439" s="85"/>
      <c r="V439" s="85"/>
      <c r="W439" s="85"/>
      <c r="X439" s="85"/>
      <c r="Y439" s="85"/>
      <c r="Z439" s="36" t="str">
        <f t="shared" si="31"/>
        <v/>
      </c>
      <c r="AA439" s="91">
        <f>IF(Z439="Suficiente",1,0)</f>
        <v>0</v>
      </c>
      <c r="AB439" s="91">
        <f>IF(Z439="Deficiente",1,0)</f>
        <v>0</v>
      </c>
      <c r="AC439" s="332" t="str">
        <f>IF(SUM(R439:R463)&gt;=1,IF((SUM(R439:R463)/COUNTA(Q439:Q463))=1,IF(SUM(AA439:AA463)&gt;=1,IF(SUM(AA439:AA463)/(SUM(AA439:AA463)+SUM(AB439:AB463))=100%,"SI","NO"),"NO"),"NO"),"")</f>
        <v/>
      </c>
      <c r="AD439" s="288" t="str">
        <f>IF($N439=1,"b","")</f>
        <v/>
      </c>
      <c r="AE439" s="288" t="str">
        <f>IF($O439=1,"b","")</f>
        <v/>
      </c>
      <c r="AF439" s="291"/>
      <c r="AG439" s="291"/>
      <c r="AH439" s="237">
        <f>IF(OR($AD439="b",$AE439="b"),2,0)</f>
        <v>0</v>
      </c>
      <c r="AI439" s="237">
        <f>IF(AND($N439=1,$AF439=1,$O439=1,$AG439=1),1,0)</f>
        <v>0</v>
      </c>
      <c r="AJ439" s="220">
        <f>IF(AF439&lt;&gt;"",IF(AI439=1,1,IF(OR($AF439&gt;$N439,AND($AC439="SI",$AF439=$N439),AND($AC439="NO",$AF439&lt;&gt;$N439)),0,1)),0)</f>
        <v>0</v>
      </c>
      <c r="AK439" s="220">
        <f>IF(AG439&lt;&gt;"",IF(AI439=1,1,IF(OR(AG439&gt;O439,AND(AC439="SI",AG439=O439),AND(AC439="NO",AG439&lt;&gt;O439)),0,1)),0)</f>
        <v>0</v>
      </c>
      <c r="AL439" s="220">
        <f>IF(AC439&lt;&gt;"",(+AI439+AJ439+AK439),0)</f>
        <v>0</v>
      </c>
      <c r="AM439" s="300" t="str">
        <f>IF($AL439&gt;=2,IF(AND($AF439="",$AG439=""),"",IF(AND($AF439&gt;5,$AG439&gt;5),"I","")),"")</f>
        <v/>
      </c>
      <c r="AN439" s="300" t="str">
        <f>IF($AL439&gt;=2,IF(AND($AF439="",$AG439=""),"",IF(AND($AF439&lt;6,$AG439&gt;5),"II","")),"")</f>
        <v/>
      </c>
      <c r="AO439" s="300" t="str">
        <f>IF($AL439&gt;=2,IF(AND($AF439="",$AG439=""),"",IF(AND($AF439&lt;6,$AG439&lt;6),"III","")),"")</f>
        <v/>
      </c>
      <c r="AP439" s="300" t="str">
        <f>IF($AL439&gt;=2,IF(AND($AF439="",$AG439=""),"",IF(AND($AF439&gt;5,$AG439&lt;6),"IV","")),"")</f>
        <v/>
      </c>
      <c r="AQ439" s="304"/>
      <c r="AR439" s="302"/>
    </row>
    <row r="440" spans="1:44" s="86" customFormat="1" ht="17.100000000000001" customHeight="1">
      <c r="A440" s="322"/>
      <c r="B440" s="271"/>
      <c r="C440" s="325"/>
      <c r="D440" s="271"/>
      <c r="E440" s="274"/>
      <c r="F440" s="271"/>
      <c r="G440" s="277"/>
      <c r="H440" s="268"/>
      <c r="I440" s="279"/>
      <c r="J440" s="281"/>
      <c r="K440" s="213"/>
      <c r="L440" s="213"/>
      <c r="M440" s="281"/>
      <c r="N440" s="292"/>
      <c r="O440" s="292"/>
      <c r="P440" s="243"/>
      <c r="Q440" s="213"/>
      <c r="R440" s="230"/>
      <c r="S440" s="37" t="s">
        <v>499</v>
      </c>
      <c r="T440" s="87"/>
      <c r="U440" s="88"/>
      <c r="V440" s="88"/>
      <c r="W440" s="88"/>
      <c r="X440" s="88"/>
      <c r="Y440" s="88"/>
      <c r="Z440" s="38" t="str">
        <f t="shared" si="31"/>
        <v/>
      </c>
      <c r="AA440" s="92">
        <f t="shared" si="28"/>
        <v>0</v>
      </c>
      <c r="AB440" s="92">
        <f t="shared" ref="AB440:AB463" si="32">IF(Z440="Deficiente",1,0)</f>
        <v>0</v>
      </c>
      <c r="AC440" s="333"/>
      <c r="AD440" s="289"/>
      <c r="AE440" s="289"/>
      <c r="AF440" s="292"/>
      <c r="AG440" s="292"/>
      <c r="AH440" s="238"/>
      <c r="AI440" s="238"/>
      <c r="AJ440" s="221"/>
      <c r="AK440" s="221"/>
      <c r="AL440" s="221"/>
      <c r="AM440" s="301"/>
      <c r="AN440" s="301"/>
      <c r="AO440" s="301"/>
      <c r="AP440" s="301"/>
      <c r="AQ440" s="305"/>
      <c r="AR440" s="247"/>
    </row>
    <row r="441" spans="1:44" s="86" customFormat="1" ht="17.100000000000001" customHeight="1">
      <c r="A441" s="322"/>
      <c r="B441" s="271"/>
      <c r="C441" s="325"/>
      <c r="D441" s="271"/>
      <c r="E441" s="274"/>
      <c r="F441" s="271"/>
      <c r="G441" s="277"/>
      <c r="H441" s="268"/>
      <c r="I441" s="279"/>
      <c r="J441" s="281"/>
      <c r="K441" s="213"/>
      <c r="L441" s="213"/>
      <c r="M441" s="281"/>
      <c r="N441" s="292"/>
      <c r="O441" s="292"/>
      <c r="P441" s="243"/>
      <c r="Q441" s="213"/>
      <c r="R441" s="230"/>
      <c r="S441" s="37" t="s">
        <v>500</v>
      </c>
      <c r="T441" s="87"/>
      <c r="U441" s="88"/>
      <c r="V441" s="88"/>
      <c r="W441" s="88"/>
      <c r="X441" s="88"/>
      <c r="Y441" s="88"/>
      <c r="Z441" s="38" t="str">
        <f t="shared" si="31"/>
        <v/>
      </c>
      <c r="AA441" s="92">
        <f t="shared" si="28"/>
        <v>0</v>
      </c>
      <c r="AB441" s="92">
        <f t="shared" si="32"/>
        <v>0</v>
      </c>
      <c r="AC441" s="333"/>
      <c r="AD441" s="289"/>
      <c r="AE441" s="289"/>
      <c r="AF441" s="292"/>
      <c r="AG441" s="292"/>
      <c r="AH441" s="238"/>
      <c r="AI441" s="238"/>
      <c r="AJ441" s="221"/>
      <c r="AK441" s="221"/>
      <c r="AL441" s="221"/>
      <c r="AM441" s="301"/>
      <c r="AN441" s="301"/>
      <c r="AO441" s="301"/>
      <c r="AP441" s="301"/>
      <c r="AQ441" s="305"/>
      <c r="AR441" s="247"/>
    </row>
    <row r="442" spans="1:44" s="86" customFormat="1" ht="17.100000000000001" customHeight="1">
      <c r="A442" s="322"/>
      <c r="B442" s="271"/>
      <c r="C442" s="325"/>
      <c r="D442" s="271"/>
      <c r="E442" s="274"/>
      <c r="F442" s="271"/>
      <c r="G442" s="277"/>
      <c r="H442" s="268"/>
      <c r="I442" s="279"/>
      <c r="J442" s="281"/>
      <c r="K442" s="213"/>
      <c r="L442" s="213"/>
      <c r="M442" s="281"/>
      <c r="N442" s="292"/>
      <c r="O442" s="292"/>
      <c r="P442" s="243"/>
      <c r="Q442" s="213"/>
      <c r="R442" s="230"/>
      <c r="S442" s="37" t="s">
        <v>501</v>
      </c>
      <c r="T442" s="87"/>
      <c r="U442" s="88"/>
      <c r="V442" s="88"/>
      <c r="W442" s="88"/>
      <c r="X442" s="88"/>
      <c r="Y442" s="88"/>
      <c r="Z442" s="38" t="str">
        <f t="shared" si="31"/>
        <v/>
      </c>
      <c r="AA442" s="92">
        <f t="shared" si="28"/>
        <v>0</v>
      </c>
      <c r="AB442" s="92">
        <f t="shared" si="32"/>
        <v>0</v>
      </c>
      <c r="AC442" s="333"/>
      <c r="AD442" s="289"/>
      <c r="AE442" s="289"/>
      <c r="AF442" s="292"/>
      <c r="AG442" s="292"/>
      <c r="AH442" s="238"/>
      <c r="AI442" s="238"/>
      <c r="AJ442" s="221"/>
      <c r="AK442" s="221"/>
      <c r="AL442" s="221"/>
      <c r="AM442" s="301"/>
      <c r="AN442" s="301"/>
      <c r="AO442" s="301"/>
      <c r="AP442" s="301"/>
      <c r="AQ442" s="305"/>
      <c r="AR442" s="247"/>
    </row>
    <row r="443" spans="1:44" s="86" customFormat="1" ht="17.100000000000001" customHeight="1">
      <c r="A443" s="322"/>
      <c r="B443" s="271"/>
      <c r="C443" s="325"/>
      <c r="D443" s="271"/>
      <c r="E443" s="274"/>
      <c r="F443" s="271"/>
      <c r="G443" s="277"/>
      <c r="H443" s="268"/>
      <c r="I443" s="279"/>
      <c r="J443" s="281"/>
      <c r="K443" s="213"/>
      <c r="L443" s="213"/>
      <c r="M443" s="281"/>
      <c r="N443" s="292"/>
      <c r="O443" s="292"/>
      <c r="P443" s="243"/>
      <c r="Q443" s="213"/>
      <c r="R443" s="230"/>
      <c r="S443" s="37" t="s">
        <v>502</v>
      </c>
      <c r="T443" s="87"/>
      <c r="U443" s="88"/>
      <c r="V443" s="88"/>
      <c r="W443" s="88"/>
      <c r="X443" s="88"/>
      <c r="Y443" s="88"/>
      <c r="Z443" s="38" t="str">
        <f t="shared" si="31"/>
        <v/>
      </c>
      <c r="AA443" s="92">
        <f t="shared" si="28"/>
        <v>0</v>
      </c>
      <c r="AB443" s="92">
        <f t="shared" si="32"/>
        <v>0</v>
      </c>
      <c r="AC443" s="333"/>
      <c r="AD443" s="289"/>
      <c r="AE443" s="289"/>
      <c r="AF443" s="292"/>
      <c r="AG443" s="292"/>
      <c r="AH443" s="238"/>
      <c r="AI443" s="238"/>
      <c r="AJ443" s="221"/>
      <c r="AK443" s="221"/>
      <c r="AL443" s="221"/>
      <c r="AM443" s="301"/>
      <c r="AN443" s="301"/>
      <c r="AO443" s="301"/>
      <c r="AP443" s="301"/>
      <c r="AQ443" s="305"/>
      <c r="AR443" s="247"/>
    </row>
    <row r="444" spans="1:44" s="86" customFormat="1" ht="17.100000000000001" customHeight="1">
      <c r="A444" s="322"/>
      <c r="B444" s="271"/>
      <c r="C444" s="325"/>
      <c r="D444" s="271"/>
      <c r="E444" s="274"/>
      <c r="F444" s="271"/>
      <c r="G444" s="277"/>
      <c r="H444" s="268"/>
      <c r="I444" s="279">
        <v>19.2</v>
      </c>
      <c r="J444" s="281"/>
      <c r="K444" s="213"/>
      <c r="L444" s="213"/>
      <c r="M444" s="281"/>
      <c r="N444" s="292"/>
      <c r="O444" s="292"/>
      <c r="P444" s="243"/>
      <c r="Q444" s="213"/>
      <c r="R444" s="287">
        <f>IF(Q444="SI",1,IF(Q444="NO",3,0))</f>
        <v>0</v>
      </c>
      <c r="S444" s="37" t="s">
        <v>503</v>
      </c>
      <c r="T444" s="87"/>
      <c r="U444" s="88"/>
      <c r="V444" s="88"/>
      <c r="W444" s="88"/>
      <c r="X444" s="88"/>
      <c r="Y444" s="88"/>
      <c r="Z444" s="38" t="str">
        <f t="shared" si="31"/>
        <v/>
      </c>
      <c r="AA444" s="92">
        <f t="shared" si="28"/>
        <v>0</v>
      </c>
      <c r="AB444" s="92">
        <f t="shared" si="32"/>
        <v>0</v>
      </c>
      <c r="AC444" s="333"/>
      <c r="AD444" s="289"/>
      <c r="AE444" s="289"/>
      <c r="AF444" s="292"/>
      <c r="AG444" s="292"/>
      <c r="AH444" s="238"/>
      <c r="AI444" s="238"/>
      <c r="AJ444" s="221"/>
      <c r="AK444" s="221"/>
      <c r="AL444" s="221"/>
      <c r="AM444" s="301"/>
      <c r="AN444" s="301"/>
      <c r="AO444" s="301"/>
      <c r="AP444" s="301"/>
      <c r="AQ444" s="305"/>
      <c r="AR444" s="303"/>
    </row>
    <row r="445" spans="1:44" s="86" customFormat="1" ht="17.100000000000001" customHeight="1">
      <c r="A445" s="322"/>
      <c r="B445" s="271"/>
      <c r="C445" s="325"/>
      <c r="D445" s="271"/>
      <c r="E445" s="274"/>
      <c r="F445" s="271"/>
      <c r="G445" s="277"/>
      <c r="H445" s="268"/>
      <c r="I445" s="279"/>
      <c r="J445" s="281"/>
      <c r="K445" s="213"/>
      <c r="L445" s="213"/>
      <c r="M445" s="281"/>
      <c r="N445" s="292"/>
      <c r="O445" s="292"/>
      <c r="P445" s="243"/>
      <c r="Q445" s="213"/>
      <c r="R445" s="230"/>
      <c r="S445" s="37" t="s">
        <v>504</v>
      </c>
      <c r="T445" s="87"/>
      <c r="U445" s="88"/>
      <c r="V445" s="88"/>
      <c r="W445" s="88"/>
      <c r="X445" s="88"/>
      <c r="Y445" s="88"/>
      <c r="Z445" s="38" t="str">
        <f t="shared" si="31"/>
        <v/>
      </c>
      <c r="AA445" s="92">
        <f t="shared" si="28"/>
        <v>0</v>
      </c>
      <c r="AB445" s="92">
        <f t="shared" si="32"/>
        <v>0</v>
      </c>
      <c r="AC445" s="333"/>
      <c r="AD445" s="289"/>
      <c r="AE445" s="289"/>
      <c r="AF445" s="292"/>
      <c r="AG445" s="292"/>
      <c r="AH445" s="238"/>
      <c r="AI445" s="238"/>
      <c r="AJ445" s="221"/>
      <c r="AK445" s="221"/>
      <c r="AL445" s="221"/>
      <c r="AM445" s="301"/>
      <c r="AN445" s="301"/>
      <c r="AO445" s="301"/>
      <c r="AP445" s="301"/>
      <c r="AQ445" s="305"/>
      <c r="AR445" s="247"/>
    </row>
    <row r="446" spans="1:44" s="86" customFormat="1" ht="17.100000000000001" customHeight="1">
      <c r="A446" s="322"/>
      <c r="B446" s="271"/>
      <c r="C446" s="325"/>
      <c r="D446" s="271"/>
      <c r="E446" s="274"/>
      <c r="F446" s="271"/>
      <c r="G446" s="277"/>
      <c r="H446" s="268"/>
      <c r="I446" s="279"/>
      <c r="J446" s="281"/>
      <c r="K446" s="213"/>
      <c r="L446" s="213"/>
      <c r="M446" s="281"/>
      <c r="N446" s="292"/>
      <c r="O446" s="292"/>
      <c r="P446" s="243"/>
      <c r="Q446" s="213"/>
      <c r="R446" s="230"/>
      <c r="S446" s="37" t="s">
        <v>505</v>
      </c>
      <c r="T446" s="87"/>
      <c r="U446" s="88"/>
      <c r="V446" s="88"/>
      <c r="W446" s="88"/>
      <c r="X446" s="88"/>
      <c r="Y446" s="88"/>
      <c r="Z446" s="38" t="str">
        <f t="shared" si="31"/>
        <v/>
      </c>
      <c r="AA446" s="92">
        <f t="shared" si="28"/>
        <v>0</v>
      </c>
      <c r="AB446" s="92">
        <f t="shared" si="32"/>
        <v>0</v>
      </c>
      <c r="AC446" s="333"/>
      <c r="AD446" s="289"/>
      <c r="AE446" s="289"/>
      <c r="AF446" s="292"/>
      <c r="AG446" s="292"/>
      <c r="AH446" s="238"/>
      <c r="AI446" s="238"/>
      <c r="AJ446" s="221"/>
      <c r="AK446" s="221"/>
      <c r="AL446" s="221"/>
      <c r="AM446" s="301"/>
      <c r="AN446" s="301"/>
      <c r="AO446" s="301"/>
      <c r="AP446" s="301"/>
      <c r="AQ446" s="305"/>
      <c r="AR446" s="247"/>
    </row>
    <row r="447" spans="1:44" s="86" customFormat="1" ht="17.100000000000001" customHeight="1">
      <c r="A447" s="322"/>
      <c r="B447" s="271"/>
      <c r="C447" s="325"/>
      <c r="D447" s="271"/>
      <c r="E447" s="274"/>
      <c r="F447" s="271"/>
      <c r="G447" s="277"/>
      <c r="H447" s="268"/>
      <c r="I447" s="279"/>
      <c r="J447" s="281"/>
      <c r="K447" s="213"/>
      <c r="L447" s="213"/>
      <c r="M447" s="281"/>
      <c r="N447" s="292"/>
      <c r="O447" s="292"/>
      <c r="P447" s="243"/>
      <c r="Q447" s="213"/>
      <c r="R447" s="230"/>
      <c r="S447" s="37" t="s">
        <v>506</v>
      </c>
      <c r="T447" s="87"/>
      <c r="U447" s="88"/>
      <c r="V447" s="88"/>
      <c r="W447" s="88"/>
      <c r="X447" s="88"/>
      <c r="Y447" s="88"/>
      <c r="Z447" s="38" t="str">
        <f t="shared" si="31"/>
        <v/>
      </c>
      <c r="AA447" s="92">
        <f t="shared" si="28"/>
        <v>0</v>
      </c>
      <c r="AB447" s="92">
        <f t="shared" si="32"/>
        <v>0</v>
      </c>
      <c r="AC447" s="333"/>
      <c r="AD447" s="289"/>
      <c r="AE447" s="289"/>
      <c r="AF447" s="292"/>
      <c r="AG447" s="292"/>
      <c r="AH447" s="238"/>
      <c r="AI447" s="238"/>
      <c r="AJ447" s="221"/>
      <c r="AK447" s="221"/>
      <c r="AL447" s="221"/>
      <c r="AM447" s="301"/>
      <c r="AN447" s="301"/>
      <c r="AO447" s="301"/>
      <c r="AP447" s="301"/>
      <c r="AQ447" s="305"/>
      <c r="AR447" s="247"/>
    </row>
    <row r="448" spans="1:44" s="86" customFormat="1" ht="17.100000000000001" customHeight="1">
      <c r="A448" s="322"/>
      <c r="B448" s="271"/>
      <c r="C448" s="325"/>
      <c r="D448" s="271"/>
      <c r="E448" s="274"/>
      <c r="F448" s="271"/>
      <c r="G448" s="277"/>
      <c r="H448" s="268"/>
      <c r="I448" s="279"/>
      <c r="J448" s="281"/>
      <c r="K448" s="213"/>
      <c r="L448" s="213"/>
      <c r="M448" s="281"/>
      <c r="N448" s="292"/>
      <c r="O448" s="292"/>
      <c r="P448" s="243"/>
      <c r="Q448" s="213"/>
      <c r="R448" s="230"/>
      <c r="S448" s="37" t="s">
        <v>507</v>
      </c>
      <c r="T448" s="87"/>
      <c r="U448" s="88"/>
      <c r="V448" s="88"/>
      <c r="W448" s="88"/>
      <c r="X448" s="88"/>
      <c r="Y448" s="88"/>
      <c r="Z448" s="38" t="str">
        <f t="shared" si="31"/>
        <v/>
      </c>
      <c r="AA448" s="92">
        <f t="shared" si="28"/>
        <v>0</v>
      </c>
      <c r="AB448" s="92">
        <f t="shared" si="32"/>
        <v>0</v>
      </c>
      <c r="AC448" s="333"/>
      <c r="AD448" s="289"/>
      <c r="AE448" s="289"/>
      <c r="AF448" s="292"/>
      <c r="AG448" s="292"/>
      <c r="AH448" s="238"/>
      <c r="AI448" s="238"/>
      <c r="AJ448" s="221"/>
      <c r="AK448" s="221"/>
      <c r="AL448" s="221"/>
      <c r="AM448" s="301"/>
      <c r="AN448" s="301"/>
      <c r="AO448" s="301"/>
      <c r="AP448" s="301"/>
      <c r="AQ448" s="305"/>
      <c r="AR448" s="247"/>
    </row>
    <row r="449" spans="1:44" s="86" customFormat="1" ht="17.100000000000001" customHeight="1">
      <c r="A449" s="322"/>
      <c r="B449" s="271"/>
      <c r="C449" s="325"/>
      <c r="D449" s="271"/>
      <c r="E449" s="274"/>
      <c r="F449" s="271"/>
      <c r="G449" s="277"/>
      <c r="H449" s="268"/>
      <c r="I449" s="279">
        <v>19.3</v>
      </c>
      <c r="J449" s="281"/>
      <c r="K449" s="213"/>
      <c r="L449" s="213"/>
      <c r="M449" s="281"/>
      <c r="N449" s="292"/>
      <c r="O449" s="292"/>
      <c r="P449" s="243"/>
      <c r="Q449" s="213"/>
      <c r="R449" s="287">
        <f>IF(Q449="SI",1,IF(Q449="NO",3,0))</f>
        <v>0</v>
      </c>
      <c r="S449" s="37" t="s">
        <v>508</v>
      </c>
      <c r="T449" s="87"/>
      <c r="U449" s="88"/>
      <c r="V449" s="88"/>
      <c r="W449" s="88"/>
      <c r="X449" s="88"/>
      <c r="Y449" s="88"/>
      <c r="Z449" s="38" t="str">
        <f t="shared" si="31"/>
        <v/>
      </c>
      <c r="AA449" s="92">
        <f t="shared" si="28"/>
        <v>0</v>
      </c>
      <c r="AB449" s="92">
        <f t="shared" si="32"/>
        <v>0</v>
      </c>
      <c r="AC449" s="333"/>
      <c r="AD449" s="289"/>
      <c r="AE449" s="289"/>
      <c r="AF449" s="292"/>
      <c r="AG449" s="292"/>
      <c r="AH449" s="238"/>
      <c r="AI449" s="238"/>
      <c r="AJ449" s="221"/>
      <c r="AK449" s="221"/>
      <c r="AL449" s="221"/>
      <c r="AM449" s="301"/>
      <c r="AN449" s="301"/>
      <c r="AO449" s="301"/>
      <c r="AP449" s="301"/>
      <c r="AQ449" s="305"/>
      <c r="AR449" s="303"/>
    </row>
    <row r="450" spans="1:44" s="86" customFormat="1" ht="17.100000000000001" customHeight="1">
      <c r="A450" s="322"/>
      <c r="B450" s="271"/>
      <c r="C450" s="325"/>
      <c r="D450" s="271"/>
      <c r="E450" s="274"/>
      <c r="F450" s="271"/>
      <c r="G450" s="277"/>
      <c r="H450" s="268"/>
      <c r="I450" s="279"/>
      <c r="J450" s="281"/>
      <c r="K450" s="213"/>
      <c r="L450" s="213"/>
      <c r="M450" s="281"/>
      <c r="N450" s="292"/>
      <c r="O450" s="292"/>
      <c r="P450" s="243"/>
      <c r="Q450" s="213"/>
      <c r="R450" s="230"/>
      <c r="S450" s="37" t="s">
        <v>509</v>
      </c>
      <c r="T450" s="87"/>
      <c r="U450" s="88"/>
      <c r="V450" s="88"/>
      <c r="W450" s="88"/>
      <c r="X450" s="88"/>
      <c r="Y450" s="88"/>
      <c r="Z450" s="38" t="str">
        <f t="shared" si="31"/>
        <v/>
      </c>
      <c r="AA450" s="92">
        <f t="shared" si="28"/>
        <v>0</v>
      </c>
      <c r="AB450" s="92">
        <f t="shared" si="32"/>
        <v>0</v>
      </c>
      <c r="AC450" s="333"/>
      <c r="AD450" s="289"/>
      <c r="AE450" s="289"/>
      <c r="AF450" s="292"/>
      <c r="AG450" s="292"/>
      <c r="AH450" s="238"/>
      <c r="AI450" s="238"/>
      <c r="AJ450" s="221"/>
      <c r="AK450" s="221"/>
      <c r="AL450" s="221"/>
      <c r="AM450" s="301"/>
      <c r="AN450" s="301"/>
      <c r="AO450" s="301"/>
      <c r="AP450" s="301"/>
      <c r="AQ450" s="305"/>
      <c r="AR450" s="247"/>
    </row>
    <row r="451" spans="1:44" s="86" customFormat="1" ht="17.100000000000001" customHeight="1">
      <c r="A451" s="322"/>
      <c r="B451" s="271"/>
      <c r="C451" s="325"/>
      <c r="D451" s="271"/>
      <c r="E451" s="274"/>
      <c r="F451" s="271"/>
      <c r="G451" s="277"/>
      <c r="H451" s="268"/>
      <c r="I451" s="279"/>
      <c r="J451" s="281"/>
      <c r="K451" s="213"/>
      <c r="L451" s="213"/>
      <c r="M451" s="281"/>
      <c r="N451" s="292"/>
      <c r="O451" s="292"/>
      <c r="P451" s="243"/>
      <c r="Q451" s="213"/>
      <c r="R451" s="230"/>
      <c r="S451" s="37" t="s">
        <v>510</v>
      </c>
      <c r="T451" s="87"/>
      <c r="U451" s="88"/>
      <c r="V451" s="88"/>
      <c r="W451" s="88"/>
      <c r="X451" s="88"/>
      <c r="Y451" s="88"/>
      <c r="Z451" s="38" t="str">
        <f t="shared" si="31"/>
        <v/>
      </c>
      <c r="AA451" s="92">
        <f t="shared" si="28"/>
        <v>0</v>
      </c>
      <c r="AB451" s="92">
        <f t="shared" si="32"/>
        <v>0</v>
      </c>
      <c r="AC451" s="333"/>
      <c r="AD451" s="289"/>
      <c r="AE451" s="289"/>
      <c r="AF451" s="292"/>
      <c r="AG451" s="292"/>
      <c r="AH451" s="238"/>
      <c r="AI451" s="238"/>
      <c r="AJ451" s="221"/>
      <c r="AK451" s="221"/>
      <c r="AL451" s="221"/>
      <c r="AM451" s="301"/>
      <c r="AN451" s="301"/>
      <c r="AO451" s="301"/>
      <c r="AP451" s="301"/>
      <c r="AQ451" s="305"/>
      <c r="AR451" s="247"/>
    </row>
    <row r="452" spans="1:44" s="86" customFormat="1" ht="17.100000000000001" customHeight="1">
      <c r="A452" s="322"/>
      <c r="B452" s="271"/>
      <c r="C452" s="325"/>
      <c r="D452" s="271"/>
      <c r="E452" s="274"/>
      <c r="F452" s="271"/>
      <c r="G452" s="277"/>
      <c r="H452" s="268"/>
      <c r="I452" s="279"/>
      <c r="J452" s="281"/>
      <c r="K452" s="213"/>
      <c r="L452" s="213"/>
      <c r="M452" s="281"/>
      <c r="N452" s="292"/>
      <c r="O452" s="292"/>
      <c r="P452" s="243"/>
      <c r="Q452" s="213"/>
      <c r="R452" s="230"/>
      <c r="S452" s="37" t="s">
        <v>511</v>
      </c>
      <c r="T452" s="87"/>
      <c r="U452" s="88"/>
      <c r="V452" s="88"/>
      <c r="W452" s="88"/>
      <c r="X452" s="88"/>
      <c r="Y452" s="88"/>
      <c r="Z452" s="38" t="str">
        <f t="shared" si="31"/>
        <v/>
      </c>
      <c r="AA452" s="92">
        <f t="shared" si="28"/>
        <v>0</v>
      </c>
      <c r="AB452" s="92">
        <f t="shared" si="32"/>
        <v>0</v>
      </c>
      <c r="AC452" s="333"/>
      <c r="AD452" s="289"/>
      <c r="AE452" s="289"/>
      <c r="AF452" s="292"/>
      <c r="AG452" s="292"/>
      <c r="AH452" s="238"/>
      <c r="AI452" s="238"/>
      <c r="AJ452" s="221"/>
      <c r="AK452" s="221"/>
      <c r="AL452" s="221"/>
      <c r="AM452" s="301"/>
      <c r="AN452" s="301"/>
      <c r="AO452" s="301"/>
      <c r="AP452" s="301"/>
      <c r="AQ452" s="305"/>
      <c r="AR452" s="247"/>
    </row>
    <row r="453" spans="1:44" s="86" customFormat="1" ht="17.100000000000001" customHeight="1">
      <c r="A453" s="322"/>
      <c r="B453" s="271"/>
      <c r="C453" s="325"/>
      <c r="D453" s="271"/>
      <c r="E453" s="274"/>
      <c r="F453" s="271"/>
      <c r="G453" s="277"/>
      <c r="H453" s="268"/>
      <c r="I453" s="279"/>
      <c r="J453" s="281"/>
      <c r="K453" s="213"/>
      <c r="L453" s="213"/>
      <c r="M453" s="281"/>
      <c r="N453" s="292"/>
      <c r="O453" s="292"/>
      <c r="P453" s="243"/>
      <c r="Q453" s="213"/>
      <c r="R453" s="230"/>
      <c r="S453" s="37" t="s">
        <v>512</v>
      </c>
      <c r="T453" s="87"/>
      <c r="U453" s="88"/>
      <c r="V453" s="88"/>
      <c r="W453" s="88"/>
      <c r="X453" s="88"/>
      <c r="Y453" s="88"/>
      <c r="Z453" s="38" t="str">
        <f t="shared" si="31"/>
        <v/>
      </c>
      <c r="AA453" s="92">
        <f t="shared" si="28"/>
        <v>0</v>
      </c>
      <c r="AB453" s="92">
        <f t="shared" si="32"/>
        <v>0</v>
      </c>
      <c r="AC453" s="333"/>
      <c r="AD453" s="289"/>
      <c r="AE453" s="289"/>
      <c r="AF453" s="292"/>
      <c r="AG453" s="292"/>
      <c r="AH453" s="238"/>
      <c r="AI453" s="238"/>
      <c r="AJ453" s="221"/>
      <c r="AK453" s="221"/>
      <c r="AL453" s="221"/>
      <c r="AM453" s="301"/>
      <c r="AN453" s="301"/>
      <c r="AO453" s="301"/>
      <c r="AP453" s="301"/>
      <c r="AQ453" s="305"/>
      <c r="AR453" s="247"/>
    </row>
    <row r="454" spans="1:44" s="86" customFormat="1" ht="17.100000000000001" customHeight="1">
      <c r="A454" s="322"/>
      <c r="B454" s="271"/>
      <c r="C454" s="325"/>
      <c r="D454" s="271"/>
      <c r="E454" s="274"/>
      <c r="F454" s="271"/>
      <c r="G454" s="277"/>
      <c r="H454" s="268"/>
      <c r="I454" s="279">
        <v>19.399999999999999</v>
      </c>
      <c r="J454" s="281"/>
      <c r="K454" s="213"/>
      <c r="L454" s="213"/>
      <c r="M454" s="281"/>
      <c r="N454" s="292"/>
      <c r="O454" s="292"/>
      <c r="P454" s="243"/>
      <c r="Q454" s="213"/>
      <c r="R454" s="287">
        <f>IF(Q454="SI",1,IF(Q454="NO",3,0))</f>
        <v>0</v>
      </c>
      <c r="S454" s="37" t="s">
        <v>513</v>
      </c>
      <c r="T454" s="87"/>
      <c r="U454" s="88"/>
      <c r="V454" s="88"/>
      <c r="W454" s="88"/>
      <c r="X454" s="88"/>
      <c r="Y454" s="88"/>
      <c r="Z454" s="38" t="str">
        <f t="shared" si="31"/>
        <v/>
      </c>
      <c r="AA454" s="92">
        <f t="shared" ref="AA454:AA488" si="33">IF(Z454="Suficiente",1,0)</f>
        <v>0</v>
      </c>
      <c r="AB454" s="92">
        <f t="shared" si="32"/>
        <v>0</v>
      </c>
      <c r="AC454" s="333"/>
      <c r="AD454" s="289"/>
      <c r="AE454" s="289"/>
      <c r="AF454" s="292"/>
      <c r="AG454" s="292"/>
      <c r="AH454" s="238"/>
      <c r="AI454" s="238"/>
      <c r="AJ454" s="221"/>
      <c r="AK454" s="221"/>
      <c r="AL454" s="221"/>
      <c r="AM454" s="301"/>
      <c r="AN454" s="301"/>
      <c r="AO454" s="301"/>
      <c r="AP454" s="301"/>
      <c r="AQ454" s="305"/>
      <c r="AR454" s="303"/>
    </row>
    <row r="455" spans="1:44" s="86" customFormat="1" ht="17.100000000000001" customHeight="1">
      <c r="A455" s="322"/>
      <c r="B455" s="271"/>
      <c r="C455" s="325"/>
      <c r="D455" s="271"/>
      <c r="E455" s="274"/>
      <c r="F455" s="271"/>
      <c r="G455" s="277"/>
      <c r="H455" s="268"/>
      <c r="I455" s="279"/>
      <c r="J455" s="281"/>
      <c r="K455" s="213"/>
      <c r="L455" s="213"/>
      <c r="M455" s="281"/>
      <c r="N455" s="292"/>
      <c r="O455" s="292"/>
      <c r="P455" s="243"/>
      <c r="Q455" s="213"/>
      <c r="R455" s="230"/>
      <c r="S455" s="37" t="s">
        <v>514</v>
      </c>
      <c r="T455" s="87"/>
      <c r="U455" s="88"/>
      <c r="V455" s="88"/>
      <c r="W455" s="88"/>
      <c r="X455" s="88"/>
      <c r="Y455" s="88"/>
      <c r="Z455" s="38" t="str">
        <f t="shared" si="31"/>
        <v/>
      </c>
      <c r="AA455" s="92">
        <f t="shared" si="33"/>
        <v>0</v>
      </c>
      <c r="AB455" s="92">
        <f t="shared" si="32"/>
        <v>0</v>
      </c>
      <c r="AC455" s="333"/>
      <c r="AD455" s="289"/>
      <c r="AE455" s="289"/>
      <c r="AF455" s="292"/>
      <c r="AG455" s="292"/>
      <c r="AH455" s="238"/>
      <c r="AI455" s="238"/>
      <c r="AJ455" s="221"/>
      <c r="AK455" s="221"/>
      <c r="AL455" s="221"/>
      <c r="AM455" s="301"/>
      <c r="AN455" s="301"/>
      <c r="AO455" s="301"/>
      <c r="AP455" s="301"/>
      <c r="AQ455" s="305"/>
      <c r="AR455" s="247"/>
    </row>
    <row r="456" spans="1:44" s="86" customFormat="1" ht="17.100000000000001" customHeight="1">
      <c r="A456" s="322"/>
      <c r="B456" s="271"/>
      <c r="C456" s="325"/>
      <c r="D456" s="271"/>
      <c r="E456" s="274"/>
      <c r="F456" s="271"/>
      <c r="G456" s="277"/>
      <c r="H456" s="268"/>
      <c r="I456" s="279"/>
      <c r="J456" s="281"/>
      <c r="K456" s="213"/>
      <c r="L456" s="213"/>
      <c r="M456" s="281"/>
      <c r="N456" s="292"/>
      <c r="O456" s="292"/>
      <c r="P456" s="243"/>
      <c r="Q456" s="213"/>
      <c r="R456" s="230"/>
      <c r="S456" s="37" t="s">
        <v>515</v>
      </c>
      <c r="T456" s="87"/>
      <c r="U456" s="88"/>
      <c r="V456" s="88"/>
      <c r="W456" s="88"/>
      <c r="X456" s="88"/>
      <c r="Y456" s="88"/>
      <c r="Z456" s="38" t="str">
        <f t="shared" si="31"/>
        <v/>
      </c>
      <c r="AA456" s="92">
        <f t="shared" si="33"/>
        <v>0</v>
      </c>
      <c r="AB456" s="92">
        <f t="shared" si="32"/>
        <v>0</v>
      </c>
      <c r="AC456" s="333"/>
      <c r="AD456" s="289"/>
      <c r="AE456" s="289"/>
      <c r="AF456" s="292"/>
      <c r="AG456" s="292"/>
      <c r="AH456" s="238"/>
      <c r="AI456" s="238"/>
      <c r="AJ456" s="221"/>
      <c r="AK456" s="221"/>
      <c r="AL456" s="221"/>
      <c r="AM456" s="301"/>
      <c r="AN456" s="301"/>
      <c r="AO456" s="301"/>
      <c r="AP456" s="301"/>
      <c r="AQ456" s="305"/>
      <c r="AR456" s="247"/>
    </row>
    <row r="457" spans="1:44" s="86" customFormat="1" ht="17.100000000000001" customHeight="1">
      <c r="A457" s="322"/>
      <c r="B457" s="271"/>
      <c r="C457" s="325"/>
      <c r="D457" s="271"/>
      <c r="E457" s="274"/>
      <c r="F457" s="271"/>
      <c r="G457" s="277"/>
      <c r="H457" s="268"/>
      <c r="I457" s="279"/>
      <c r="J457" s="281"/>
      <c r="K457" s="213"/>
      <c r="L457" s="213"/>
      <c r="M457" s="281"/>
      <c r="N457" s="292"/>
      <c r="O457" s="292"/>
      <c r="P457" s="243"/>
      <c r="Q457" s="213"/>
      <c r="R457" s="230"/>
      <c r="S457" s="37" t="s">
        <v>516</v>
      </c>
      <c r="T457" s="87"/>
      <c r="U457" s="88"/>
      <c r="V457" s="88"/>
      <c r="W457" s="88"/>
      <c r="X457" s="88"/>
      <c r="Y457" s="88"/>
      <c r="Z457" s="38" t="str">
        <f t="shared" si="31"/>
        <v/>
      </c>
      <c r="AA457" s="92">
        <f t="shared" si="33"/>
        <v>0</v>
      </c>
      <c r="AB457" s="92">
        <f t="shared" si="32"/>
        <v>0</v>
      </c>
      <c r="AC457" s="333"/>
      <c r="AD457" s="289"/>
      <c r="AE457" s="289"/>
      <c r="AF457" s="292"/>
      <c r="AG457" s="292"/>
      <c r="AH457" s="238"/>
      <c r="AI457" s="238"/>
      <c r="AJ457" s="221"/>
      <c r="AK457" s="221"/>
      <c r="AL457" s="221"/>
      <c r="AM457" s="301"/>
      <c r="AN457" s="301"/>
      <c r="AO457" s="301"/>
      <c r="AP457" s="301"/>
      <c r="AQ457" s="305"/>
      <c r="AR457" s="247"/>
    </row>
    <row r="458" spans="1:44" s="86" customFormat="1" ht="17.100000000000001" customHeight="1">
      <c r="A458" s="322"/>
      <c r="B458" s="271"/>
      <c r="C458" s="325"/>
      <c r="D458" s="271"/>
      <c r="E458" s="274"/>
      <c r="F458" s="271"/>
      <c r="G458" s="277"/>
      <c r="H458" s="268"/>
      <c r="I458" s="279"/>
      <c r="J458" s="281"/>
      <c r="K458" s="213"/>
      <c r="L458" s="213"/>
      <c r="M458" s="281"/>
      <c r="N458" s="292"/>
      <c r="O458" s="292"/>
      <c r="P458" s="243"/>
      <c r="Q458" s="213"/>
      <c r="R458" s="230"/>
      <c r="S458" s="37" t="s">
        <v>517</v>
      </c>
      <c r="T458" s="87"/>
      <c r="U458" s="88"/>
      <c r="V458" s="88"/>
      <c r="W458" s="88"/>
      <c r="X458" s="88"/>
      <c r="Y458" s="88"/>
      <c r="Z458" s="38" t="str">
        <f t="shared" si="31"/>
        <v/>
      </c>
      <c r="AA458" s="92">
        <f t="shared" si="33"/>
        <v>0</v>
      </c>
      <c r="AB458" s="92">
        <f t="shared" si="32"/>
        <v>0</v>
      </c>
      <c r="AC458" s="333"/>
      <c r="AD458" s="289"/>
      <c r="AE458" s="289"/>
      <c r="AF458" s="292"/>
      <c r="AG458" s="292"/>
      <c r="AH458" s="238"/>
      <c r="AI458" s="238"/>
      <c r="AJ458" s="221"/>
      <c r="AK458" s="221"/>
      <c r="AL458" s="221"/>
      <c r="AM458" s="301"/>
      <c r="AN458" s="301"/>
      <c r="AO458" s="301"/>
      <c r="AP458" s="301"/>
      <c r="AQ458" s="305"/>
      <c r="AR458" s="247"/>
    </row>
    <row r="459" spans="1:44" s="86" customFormat="1" ht="17.100000000000001" customHeight="1">
      <c r="A459" s="322"/>
      <c r="B459" s="271"/>
      <c r="C459" s="325"/>
      <c r="D459" s="271"/>
      <c r="E459" s="274"/>
      <c r="F459" s="271"/>
      <c r="G459" s="277"/>
      <c r="H459" s="268"/>
      <c r="I459" s="279">
        <v>19.5</v>
      </c>
      <c r="J459" s="281"/>
      <c r="K459" s="213"/>
      <c r="L459" s="213"/>
      <c r="M459" s="281"/>
      <c r="N459" s="292"/>
      <c r="O459" s="292"/>
      <c r="P459" s="243"/>
      <c r="Q459" s="213"/>
      <c r="R459" s="287">
        <f>IF(Q459="SI",1,IF(Q459="NO",3,0))</f>
        <v>0</v>
      </c>
      <c r="S459" s="37" t="s">
        <v>518</v>
      </c>
      <c r="T459" s="87"/>
      <c r="U459" s="88"/>
      <c r="V459" s="88"/>
      <c r="W459" s="88"/>
      <c r="X459" s="88"/>
      <c r="Y459" s="88"/>
      <c r="Z459" s="38" t="str">
        <f t="shared" si="31"/>
        <v/>
      </c>
      <c r="AA459" s="92">
        <f t="shared" si="33"/>
        <v>0</v>
      </c>
      <c r="AB459" s="92">
        <f t="shared" si="32"/>
        <v>0</v>
      </c>
      <c r="AC459" s="333"/>
      <c r="AD459" s="289"/>
      <c r="AE459" s="289"/>
      <c r="AF459" s="292"/>
      <c r="AG459" s="292"/>
      <c r="AH459" s="238"/>
      <c r="AI459" s="238"/>
      <c r="AJ459" s="221"/>
      <c r="AK459" s="221"/>
      <c r="AL459" s="221"/>
      <c r="AM459" s="301"/>
      <c r="AN459" s="301"/>
      <c r="AO459" s="301"/>
      <c r="AP459" s="301"/>
      <c r="AQ459" s="305"/>
      <c r="AR459" s="303"/>
    </row>
    <row r="460" spans="1:44" s="86" customFormat="1" ht="17.100000000000001" customHeight="1">
      <c r="A460" s="322"/>
      <c r="B460" s="271"/>
      <c r="C460" s="325"/>
      <c r="D460" s="271"/>
      <c r="E460" s="274"/>
      <c r="F460" s="271"/>
      <c r="G460" s="277"/>
      <c r="H460" s="268"/>
      <c r="I460" s="279"/>
      <c r="J460" s="281"/>
      <c r="K460" s="213"/>
      <c r="L460" s="213"/>
      <c r="M460" s="281"/>
      <c r="N460" s="292"/>
      <c r="O460" s="292"/>
      <c r="P460" s="243"/>
      <c r="Q460" s="213"/>
      <c r="R460" s="230"/>
      <c r="S460" s="37" t="s">
        <v>519</v>
      </c>
      <c r="T460" s="87"/>
      <c r="U460" s="88"/>
      <c r="V460" s="88"/>
      <c r="W460" s="88"/>
      <c r="X460" s="88"/>
      <c r="Y460" s="88"/>
      <c r="Z460" s="38" t="str">
        <f t="shared" si="31"/>
        <v/>
      </c>
      <c r="AA460" s="92">
        <f t="shared" si="33"/>
        <v>0</v>
      </c>
      <c r="AB460" s="92">
        <f t="shared" si="32"/>
        <v>0</v>
      </c>
      <c r="AC460" s="333"/>
      <c r="AD460" s="289"/>
      <c r="AE460" s="289"/>
      <c r="AF460" s="292"/>
      <c r="AG460" s="292"/>
      <c r="AH460" s="238"/>
      <c r="AI460" s="238"/>
      <c r="AJ460" s="221"/>
      <c r="AK460" s="221"/>
      <c r="AL460" s="221"/>
      <c r="AM460" s="301"/>
      <c r="AN460" s="301"/>
      <c r="AO460" s="301"/>
      <c r="AP460" s="301"/>
      <c r="AQ460" s="305"/>
      <c r="AR460" s="247"/>
    </row>
    <row r="461" spans="1:44" s="86" customFormat="1" ht="17.100000000000001" customHeight="1">
      <c r="A461" s="322"/>
      <c r="B461" s="271"/>
      <c r="C461" s="325"/>
      <c r="D461" s="271"/>
      <c r="E461" s="274"/>
      <c r="F461" s="271"/>
      <c r="G461" s="277"/>
      <c r="H461" s="268"/>
      <c r="I461" s="279"/>
      <c r="J461" s="281"/>
      <c r="K461" s="213"/>
      <c r="L461" s="213"/>
      <c r="M461" s="281"/>
      <c r="N461" s="292"/>
      <c r="O461" s="292"/>
      <c r="P461" s="243"/>
      <c r="Q461" s="213"/>
      <c r="R461" s="230"/>
      <c r="S461" s="37" t="s">
        <v>520</v>
      </c>
      <c r="T461" s="87"/>
      <c r="U461" s="88"/>
      <c r="V461" s="88"/>
      <c r="W461" s="88"/>
      <c r="X461" s="88"/>
      <c r="Y461" s="88"/>
      <c r="Z461" s="38" t="str">
        <f t="shared" si="31"/>
        <v/>
      </c>
      <c r="AA461" s="92">
        <f t="shared" si="33"/>
        <v>0</v>
      </c>
      <c r="AB461" s="92">
        <f t="shared" si="32"/>
        <v>0</v>
      </c>
      <c r="AC461" s="333"/>
      <c r="AD461" s="289"/>
      <c r="AE461" s="289"/>
      <c r="AF461" s="292"/>
      <c r="AG461" s="292"/>
      <c r="AH461" s="238"/>
      <c r="AI461" s="238"/>
      <c r="AJ461" s="221"/>
      <c r="AK461" s="221"/>
      <c r="AL461" s="221"/>
      <c r="AM461" s="301"/>
      <c r="AN461" s="301"/>
      <c r="AO461" s="301"/>
      <c r="AP461" s="301"/>
      <c r="AQ461" s="305"/>
      <c r="AR461" s="247"/>
    </row>
    <row r="462" spans="1:44" s="86" customFormat="1" ht="17.100000000000001" customHeight="1">
      <c r="A462" s="322"/>
      <c r="B462" s="271"/>
      <c r="C462" s="325"/>
      <c r="D462" s="271"/>
      <c r="E462" s="274"/>
      <c r="F462" s="271"/>
      <c r="G462" s="277"/>
      <c r="H462" s="268"/>
      <c r="I462" s="279"/>
      <c r="J462" s="281"/>
      <c r="K462" s="213"/>
      <c r="L462" s="213"/>
      <c r="M462" s="281"/>
      <c r="N462" s="292"/>
      <c r="O462" s="292"/>
      <c r="P462" s="243"/>
      <c r="Q462" s="213"/>
      <c r="R462" s="230"/>
      <c r="S462" s="37" t="s">
        <v>521</v>
      </c>
      <c r="T462" s="87"/>
      <c r="U462" s="88"/>
      <c r="V462" s="88"/>
      <c r="W462" s="88"/>
      <c r="X462" s="88"/>
      <c r="Y462" s="88"/>
      <c r="Z462" s="38" t="str">
        <f t="shared" si="31"/>
        <v/>
      </c>
      <c r="AA462" s="92">
        <f t="shared" si="33"/>
        <v>0</v>
      </c>
      <c r="AB462" s="92">
        <f t="shared" si="32"/>
        <v>0</v>
      </c>
      <c r="AC462" s="333"/>
      <c r="AD462" s="289"/>
      <c r="AE462" s="289"/>
      <c r="AF462" s="292"/>
      <c r="AG462" s="292"/>
      <c r="AH462" s="238"/>
      <c r="AI462" s="238"/>
      <c r="AJ462" s="221"/>
      <c r="AK462" s="221"/>
      <c r="AL462" s="221"/>
      <c r="AM462" s="301"/>
      <c r="AN462" s="301"/>
      <c r="AO462" s="301"/>
      <c r="AP462" s="301"/>
      <c r="AQ462" s="305"/>
      <c r="AR462" s="247"/>
    </row>
    <row r="463" spans="1:44" s="86" customFormat="1" ht="17.100000000000001" customHeight="1">
      <c r="A463" s="323"/>
      <c r="B463" s="272"/>
      <c r="C463" s="326"/>
      <c r="D463" s="272"/>
      <c r="E463" s="275"/>
      <c r="F463" s="272"/>
      <c r="G463" s="278"/>
      <c r="H463" s="269"/>
      <c r="I463" s="280"/>
      <c r="J463" s="282"/>
      <c r="K463" s="233"/>
      <c r="L463" s="233"/>
      <c r="M463" s="282"/>
      <c r="N463" s="293"/>
      <c r="O463" s="293"/>
      <c r="P463" s="285"/>
      <c r="Q463" s="233"/>
      <c r="R463" s="232"/>
      <c r="S463" s="39" t="s">
        <v>522</v>
      </c>
      <c r="T463" s="89"/>
      <c r="U463" s="90"/>
      <c r="V463" s="90"/>
      <c r="W463" s="90"/>
      <c r="X463" s="90"/>
      <c r="Y463" s="90"/>
      <c r="Z463" s="40" t="str">
        <f t="shared" si="31"/>
        <v/>
      </c>
      <c r="AA463" s="93">
        <f t="shared" si="33"/>
        <v>0</v>
      </c>
      <c r="AB463" s="93">
        <f t="shared" si="32"/>
        <v>0</v>
      </c>
      <c r="AC463" s="334"/>
      <c r="AD463" s="290"/>
      <c r="AE463" s="290"/>
      <c r="AF463" s="293"/>
      <c r="AG463" s="293"/>
      <c r="AH463" s="239"/>
      <c r="AI463" s="239"/>
      <c r="AJ463" s="222"/>
      <c r="AK463" s="222"/>
      <c r="AL463" s="222"/>
      <c r="AM463" s="309"/>
      <c r="AN463" s="309"/>
      <c r="AO463" s="309"/>
      <c r="AP463" s="309"/>
      <c r="AQ463" s="327"/>
      <c r="AR463" s="248"/>
    </row>
    <row r="464" spans="1:44" s="86" customFormat="1" ht="17.100000000000001" customHeight="1">
      <c r="A464" s="315" t="str">
        <f>IF(E464&lt;&gt;"",'Información General'!$D$14&amp;"_"&amp;+$A$1+20,"")</f>
        <v/>
      </c>
      <c r="B464" s="258"/>
      <c r="C464" s="318"/>
      <c r="D464" s="258"/>
      <c r="E464" s="261"/>
      <c r="F464" s="258"/>
      <c r="G464" s="264"/>
      <c r="H464" s="267"/>
      <c r="I464" s="283">
        <v>20.100000000000001</v>
      </c>
      <c r="J464" s="267"/>
      <c r="K464" s="212"/>
      <c r="L464" s="212"/>
      <c r="M464" s="267"/>
      <c r="N464" s="214"/>
      <c r="O464" s="214"/>
      <c r="P464" s="223" t="str">
        <f>IF(AND(N464&lt;&gt;"",O464&lt;&gt;""),IF(AND(N464&gt;5,O464&gt;5),"I",IF(AND(N464&lt;=5,O464&gt;5),"II",IF(AND(N464&gt;5,O464&lt;=5),"IV",IF(AND(N464&lt;=5,O464&lt;=5),"III")))),"")</f>
        <v/>
      </c>
      <c r="Q464" s="212"/>
      <c r="R464" s="229">
        <f>IF(Q464="SI",1,IF(Q464="NO",3,0))</f>
        <v>0</v>
      </c>
      <c r="S464" s="35" t="s">
        <v>523</v>
      </c>
      <c r="T464" s="84"/>
      <c r="U464" s="85"/>
      <c r="V464" s="85"/>
      <c r="W464" s="85"/>
      <c r="X464" s="85"/>
      <c r="Y464" s="85"/>
      <c r="Z464" s="36" t="str">
        <f t="shared" si="31"/>
        <v/>
      </c>
      <c r="AA464" s="91">
        <f>IF(Z464="Suficiente",1,0)</f>
        <v>0</v>
      </c>
      <c r="AB464" s="91">
        <f>IF(Z464="Deficiente",1,0)</f>
        <v>0</v>
      </c>
      <c r="AC464" s="226" t="str">
        <f>IF(SUM(R464:R488)&gt;=1,IF((SUM(R464:R488)/COUNTA(Q464:Q488))=1,IF(SUM(AA464:AA488)&gt;=1,IF(SUM(AA464:AA488)/(SUM(AA464:AA488)+SUM(AB464:AB488))=100%,"SI","NO"),"NO"),"NO"),"")</f>
        <v/>
      </c>
      <c r="AD464" s="328" t="str">
        <f>IF($N464=1,"b","")</f>
        <v/>
      </c>
      <c r="AE464" s="328" t="str">
        <f>IF($O464=1,"b","")</f>
        <v/>
      </c>
      <c r="AF464" s="214"/>
      <c r="AG464" s="214"/>
      <c r="AH464" s="240">
        <f>IF(OR($AD464="b",$AE464="b"),2,0)</f>
        <v>0</v>
      </c>
      <c r="AI464" s="240">
        <f>IF(AND($N464=1,$AF464=1,$O464=1,$AG464=1),1,0)</f>
        <v>0</v>
      </c>
      <c r="AJ464" s="217">
        <f>IF(AF464&lt;&gt;"",IF(AI464=1,1,IF(OR($AF464&gt;$N464,AND($AC464="SI",$AF464=$N464),AND($AC464="NO",$AF464&lt;&gt;$N464)),0,1)),0)</f>
        <v>0</v>
      </c>
      <c r="AK464" s="217">
        <f>IF(AG464&lt;&gt;"",IF(AI464=1,1,IF(OR(AG464&gt;O464,AND(AC464="SI",AG464=O464),AND(AC464="NO",AG464&lt;&gt;O464)),0,1)),0)</f>
        <v>0</v>
      </c>
      <c r="AL464" s="217">
        <f>IF(AC464&lt;&gt;"",(+AI464+AJ464+AK464),0)</f>
        <v>0</v>
      </c>
      <c r="AM464" s="335" t="str">
        <f>IF($AL464&gt;=2,IF(AND($AF464="",$AG464=""),"",IF(AND($AF464&gt;5,$AG464&gt;5),"I","")),"")</f>
        <v/>
      </c>
      <c r="AN464" s="335" t="str">
        <f>IF($AL464&gt;=2,IF(AND($AF464="",$AG464=""),"",IF(AND($AF464&lt;6,$AG464&gt;5),"II","")),"")</f>
        <v/>
      </c>
      <c r="AO464" s="335" t="str">
        <f>IF($AL464&gt;=2,IF(AND($AF464="",$AG464=""),"",IF(AND($AF464&lt;6,$AG464&lt;6),"III","")),"")</f>
        <v/>
      </c>
      <c r="AP464" s="335" t="str">
        <f>IF($AL464&gt;=2,IF(AND($AF464="",$AG464=""),"",IF(AND($AF464&gt;5,$AG464&lt;6),"IV","")),"")</f>
        <v/>
      </c>
      <c r="AQ464" s="329"/>
      <c r="AR464" s="338"/>
    </row>
    <row r="465" spans="1:44" s="86" customFormat="1" ht="17.100000000000001" customHeight="1">
      <c r="A465" s="316"/>
      <c r="B465" s="259"/>
      <c r="C465" s="319"/>
      <c r="D465" s="259"/>
      <c r="E465" s="262"/>
      <c r="F465" s="259"/>
      <c r="G465" s="265"/>
      <c r="H465" s="268"/>
      <c r="I465" s="284"/>
      <c r="J465" s="268"/>
      <c r="K465" s="210"/>
      <c r="L465" s="210"/>
      <c r="M465" s="268"/>
      <c r="N465" s="215"/>
      <c r="O465" s="215"/>
      <c r="P465" s="224"/>
      <c r="Q465" s="210"/>
      <c r="R465" s="230"/>
      <c r="S465" s="37" t="s">
        <v>524</v>
      </c>
      <c r="T465" s="87"/>
      <c r="U465" s="88"/>
      <c r="V465" s="88"/>
      <c r="W465" s="88"/>
      <c r="X465" s="88"/>
      <c r="Y465" s="88"/>
      <c r="Z465" s="38" t="str">
        <f t="shared" si="31"/>
        <v/>
      </c>
      <c r="AA465" s="92">
        <f t="shared" si="33"/>
        <v>0</v>
      </c>
      <c r="AB465" s="92">
        <f t="shared" ref="AB465:AB488" si="34">IF(Z465="Deficiente",1,0)</f>
        <v>0</v>
      </c>
      <c r="AC465" s="227"/>
      <c r="AD465" s="289"/>
      <c r="AE465" s="289"/>
      <c r="AF465" s="215"/>
      <c r="AG465" s="215"/>
      <c r="AH465" s="238"/>
      <c r="AI465" s="238"/>
      <c r="AJ465" s="218"/>
      <c r="AK465" s="218"/>
      <c r="AL465" s="218"/>
      <c r="AM465" s="301"/>
      <c r="AN465" s="301"/>
      <c r="AO465" s="301"/>
      <c r="AP465" s="301"/>
      <c r="AQ465" s="330"/>
      <c r="AR465" s="247"/>
    </row>
    <row r="466" spans="1:44" s="86" customFormat="1" ht="17.100000000000001" customHeight="1">
      <c r="A466" s="316"/>
      <c r="B466" s="259"/>
      <c r="C466" s="319"/>
      <c r="D466" s="259"/>
      <c r="E466" s="262"/>
      <c r="F466" s="259"/>
      <c r="G466" s="265"/>
      <c r="H466" s="268"/>
      <c r="I466" s="284"/>
      <c r="J466" s="268"/>
      <c r="K466" s="210"/>
      <c r="L466" s="210"/>
      <c r="M466" s="268"/>
      <c r="N466" s="215"/>
      <c r="O466" s="215"/>
      <c r="P466" s="224"/>
      <c r="Q466" s="210"/>
      <c r="R466" s="230"/>
      <c r="S466" s="37" t="s">
        <v>525</v>
      </c>
      <c r="T466" s="87"/>
      <c r="U466" s="88"/>
      <c r="V466" s="88"/>
      <c r="W466" s="88"/>
      <c r="X466" s="88"/>
      <c r="Y466" s="88"/>
      <c r="Z466" s="38" t="str">
        <f t="shared" si="31"/>
        <v/>
      </c>
      <c r="AA466" s="92">
        <f t="shared" si="33"/>
        <v>0</v>
      </c>
      <c r="AB466" s="92">
        <f t="shared" si="34"/>
        <v>0</v>
      </c>
      <c r="AC466" s="227"/>
      <c r="AD466" s="289"/>
      <c r="AE466" s="289"/>
      <c r="AF466" s="215"/>
      <c r="AG466" s="215"/>
      <c r="AH466" s="238"/>
      <c r="AI466" s="238"/>
      <c r="AJ466" s="218"/>
      <c r="AK466" s="218"/>
      <c r="AL466" s="218"/>
      <c r="AM466" s="301"/>
      <c r="AN466" s="301"/>
      <c r="AO466" s="301"/>
      <c r="AP466" s="301"/>
      <c r="AQ466" s="330"/>
      <c r="AR466" s="247"/>
    </row>
    <row r="467" spans="1:44" s="86" customFormat="1" ht="17.100000000000001" customHeight="1">
      <c r="A467" s="316"/>
      <c r="B467" s="259"/>
      <c r="C467" s="319"/>
      <c r="D467" s="259"/>
      <c r="E467" s="262"/>
      <c r="F467" s="259"/>
      <c r="G467" s="265"/>
      <c r="H467" s="268"/>
      <c r="I467" s="284"/>
      <c r="J467" s="268"/>
      <c r="K467" s="210"/>
      <c r="L467" s="210"/>
      <c r="M467" s="268"/>
      <c r="N467" s="215"/>
      <c r="O467" s="215"/>
      <c r="P467" s="224"/>
      <c r="Q467" s="210"/>
      <c r="R467" s="230"/>
      <c r="S467" s="37" t="s">
        <v>526</v>
      </c>
      <c r="T467" s="87"/>
      <c r="U467" s="88"/>
      <c r="V467" s="88"/>
      <c r="W467" s="88"/>
      <c r="X467" s="88"/>
      <c r="Y467" s="88"/>
      <c r="Z467" s="38" t="str">
        <f t="shared" si="31"/>
        <v/>
      </c>
      <c r="AA467" s="92">
        <f t="shared" si="33"/>
        <v>0</v>
      </c>
      <c r="AB467" s="92">
        <f t="shared" si="34"/>
        <v>0</v>
      </c>
      <c r="AC467" s="227"/>
      <c r="AD467" s="289"/>
      <c r="AE467" s="289"/>
      <c r="AF467" s="215"/>
      <c r="AG467" s="215"/>
      <c r="AH467" s="238"/>
      <c r="AI467" s="238"/>
      <c r="AJ467" s="218"/>
      <c r="AK467" s="218"/>
      <c r="AL467" s="218"/>
      <c r="AM467" s="301"/>
      <c r="AN467" s="301"/>
      <c r="AO467" s="301"/>
      <c r="AP467" s="301"/>
      <c r="AQ467" s="330"/>
      <c r="AR467" s="247"/>
    </row>
    <row r="468" spans="1:44" s="86" customFormat="1" ht="17.100000000000001" customHeight="1">
      <c r="A468" s="316"/>
      <c r="B468" s="259"/>
      <c r="C468" s="319"/>
      <c r="D468" s="259"/>
      <c r="E468" s="262"/>
      <c r="F468" s="259"/>
      <c r="G468" s="265"/>
      <c r="H468" s="268"/>
      <c r="I468" s="284"/>
      <c r="J468" s="268"/>
      <c r="K468" s="210"/>
      <c r="L468" s="210"/>
      <c r="M468" s="268"/>
      <c r="N468" s="215"/>
      <c r="O468" s="215"/>
      <c r="P468" s="224"/>
      <c r="Q468" s="210"/>
      <c r="R468" s="230"/>
      <c r="S468" s="37" t="s">
        <v>527</v>
      </c>
      <c r="T468" s="87"/>
      <c r="U468" s="88"/>
      <c r="V468" s="88"/>
      <c r="W468" s="88"/>
      <c r="X468" s="88"/>
      <c r="Y468" s="88"/>
      <c r="Z468" s="38" t="str">
        <f t="shared" si="31"/>
        <v/>
      </c>
      <c r="AA468" s="92">
        <f t="shared" si="33"/>
        <v>0</v>
      </c>
      <c r="AB468" s="92">
        <f t="shared" si="34"/>
        <v>0</v>
      </c>
      <c r="AC468" s="227"/>
      <c r="AD468" s="289"/>
      <c r="AE468" s="289"/>
      <c r="AF468" s="215"/>
      <c r="AG468" s="215"/>
      <c r="AH468" s="238"/>
      <c r="AI468" s="238"/>
      <c r="AJ468" s="218"/>
      <c r="AK468" s="218"/>
      <c r="AL468" s="218"/>
      <c r="AM468" s="301"/>
      <c r="AN468" s="301"/>
      <c r="AO468" s="301"/>
      <c r="AP468" s="301"/>
      <c r="AQ468" s="330"/>
      <c r="AR468" s="247"/>
    </row>
    <row r="469" spans="1:44" s="86" customFormat="1" ht="17.100000000000001" customHeight="1">
      <c r="A469" s="316"/>
      <c r="B469" s="259"/>
      <c r="C469" s="319"/>
      <c r="D469" s="259"/>
      <c r="E469" s="262"/>
      <c r="F469" s="259"/>
      <c r="G469" s="265"/>
      <c r="H469" s="268"/>
      <c r="I469" s="284">
        <v>20.2</v>
      </c>
      <c r="J469" s="268"/>
      <c r="K469" s="210"/>
      <c r="L469" s="210"/>
      <c r="M469" s="268"/>
      <c r="N469" s="215"/>
      <c r="O469" s="215"/>
      <c r="P469" s="224"/>
      <c r="Q469" s="210"/>
      <c r="R469" s="231">
        <f>IF(Q469="SI",1,IF(Q469="NO",3,0))</f>
        <v>0</v>
      </c>
      <c r="S469" s="37" t="s">
        <v>528</v>
      </c>
      <c r="T469" s="87"/>
      <c r="U469" s="88"/>
      <c r="V469" s="88"/>
      <c r="W469" s="88"/>
      <c r="X469" s="88"/>
      <c r="Y469" s="88"/>
      <c r="Z469" s="38" t="str">
        <f t="shared" si="31"/>
        <v/>
      </c>
      <c r="AA469" s="92">
        <f t="shared" si="33"/>
        <v>0</v>
      </c>
      <c r="AB469" s="92">
        <f t="shared" si="34"/>
        <v>0</v>
      </c>
      <c r="AC469" s="227"/>
      <c r="AD469" s="289"/>
      <c r="AE469" s="289"/>
      <c r="AF469" s="215"/>
      <c r="AG469" s="215"/>
      <c r="AH469" s="238"/>
      <c r="AI469" s="238"/>
      <c r="AJ469" s="218"/>
      <c r="AK469" s="218"/>
      <c r="AL469" s="218"/>
      <c r="AM469" s="301"/>
      <c r="AN469" s="301"/>
      <c r="AO469" s="301"/>
      <c r="AP469" s="301"/>
      <c r="AQ469" s="330"/>
      <c r="AR469" s="246"/>
    </row>
    <row r="470" spans="1:44" s="86" customFormat="1" ht="17.100000000000001" customHeight="1">
      <c r="A470" s="316"/>
      <c r="B470" s="259"/>
      <c r="C470" s="319"/>
      <c r="D470" s="259"/>
      <c r="E470" s="262"/>
      <c r="F470" s="259"/>
      <c r="G470" s="265"/>
      <c r="H470" s="268"/>
      <c r="I470" s="284"/>
      <c r="J470" s="268"/>
      <c r="K470" s="210"/>
      <c r="L470" s="210"/>
      <c r="M470" s="268"/>
      <c r="N470" s="215"/>
      <c r="O470" s="215"/>
      <c r="P470" s="224"/>
      <c r="Q470" s="210"/>
      <c r="R470" s="230"/>
      <c r="S470" s="37" t="s">
        <v>529</v>
      </c>
      <c r="T470" s="87"/>
      <c r="U470" s="88"/>
      <c r="V470" s="88"/>
      <c r="W470" s="88"/>
      <c r="X470" s="88"/>
      <c r="Y470" s="88"/>
      <c r="Z470" s="38" t="str">
        <f t="shared" si="31"/>
        <v/>
      </c>
      <c r="AA470" s="92">
        <f t="shared" si="33"/>
        <v>0</v>
      </c>
      <c r="AB470" s="92">
        <f t="shared" si="34"/>
        <v>0</v>
      </c>
      <c r="AC470" s="227"/>
      <c r="AD470" s="289"/>
      <c r="AE470" s="289"/>
      <c r="AF470" s="215"/>
      <c r="AG470" s="215"/>
      <c r="AH470" s="238"/>
      <c r="AI470" s="238"/>
      <c r="AJ470" s="218"/>
      <c r="AK470" s="218"/>
      <c r="AL470" s="218"/>
      <c r="AM470" s="301"/>
      <c r="AN470" s="301"/>
      <c r="AO470" s="301"/>
      <c r="AP470" s="301"/>
      <c r="AQ470" s="330"/>
      <c r="AR470" s="247"/>
    </row>
    <row r="471" spans="1:44" s="86" customFormat="1" ht="17.100000000000001" customHeight="1">
      <c r="A471" s="316"/>
      <c r="B471" s="259"/>
      <c r="C471" s="319"/>
      <c r="D471" s="259"/>
      <c r="E471" s="262"/>
      <c r="F471" s="259"/>
      <c r="G471" s="265"/>
      <c r="H471" s="268"/>
      <c r="I471" s="284"/>
      <c r="J471" s="268"/>
      <c r="K471" s="210"/>
      <c r="L471" s="210"/>
      <c r="M471" s="268"/>
      <c r="N471" s="215"/>
      <c r="O471" s="215"/>
      <c r="P471" s="224"/>
      <c r="Q471" s="210"/>
      <c r="R471" s="230"/>
      <c r="S471" s="37" t="s">
        <v>530</v>
      </c>
      <c r="T471" s="87"/>
      <c r="U471" s="88"/>
      <c r="V471" s="88"/>
      <c r="W471" s="88"/>
      <c r="X471" s="88"/>
      <c r="Y471" s="88"/>
      <c r="Z471" s="38" t="str">
        <f t="shared" si="31"/>
        <v/>
      </c>
      <c r="AA471" s="92">
        <f t="shared" si="33"/>
        <v>0</v>
      </c>
      <c r="AB471" s="92">
        <f t="shared" si="34"/>
        <v>0</v>
      </c>
      <c r="AC471" s="227"/>
      <c r="AD471" s="289"/>
      <c r="AE471" s="289"/>
      <c r="AF471" s="215"/>
      <c r="AG471" s="215"/>
      <c r="AH471" s="238"/>
      <c r="AI471" s="238"/>
      <c r="AJ471" s="218"/>
      <c r="AK471" s="218"/>
      <c r="AL471" s="218"/>
      <c r="AM471" s="301"/>
      <c r="AN471" s="301"/>
      <c r="AO471" s="301"/>
      <c r="AP471" s="301"/>
      <c r="AQ471" s="330"/>
      <c r="AR471" s="247"/>
    </row>
    <row r="472" spans="1:44" s="86" customFormat="1" ht="17.100000000000001" customHeight="1">
      <c r="A472" s="316"/>
      <c r="B472" s="259"/>
      <c r="C472" s="319"/>
      <c r="D472" s="259"/>
      <c r="E472" s="262"/>
      <c r="F472" s="259"/>
      <c r="G472" s="265"/>
      <c r="H472" s="268"/>
      <c r="I472" s="284"/>
      <c r="J472" s="268"/>
      <c r="K472" s="210"/>
      <c r="L472" s="210"/>
      <c r="M472" s="268"/>
      <c r="N472" s="215"/>
      <c r="O472" s="215"/>
      <c r="P472" s="224"/>
      <c r="Q472" s="210"/>
      <c r="R472" s="230"/>
      <c r="S472" s="37" t="s">
        <v>531</v>
      </c>
      <c r="T472" s="87"/>
      <c r="U472" s="88"/>
      <c r="V472" s="88"/>
      <c r="W472" s="88"/>
      <c r="X472" s="88"/>
      <c r="Y472" s="88"/>
      <c r="Z472" s="38" t="str">
        <f t="shared" si="31"/>
        <v/>
      </c>
      <c r="AA472" s="92">
        <f t="shared" si="33"/>
        <v>0</v>
      </c>
      <c r="AB472" s="92">
        <f t="shared" si="34"/>
        <v>0</v>
      </c>
      <c r="AC472" s="227"/>
      <c r="AD472" s="289"/>
      <c r="AE472" s="289"/>
      <c r="AF472" s="215"/>
      <c r="AG472" s="215"/>
      <c r="AH472" s="238"/>
      <c r="AI472" s="238"/>
      <c r="AJ472" s="218"/>
      <c r="AK472" s="218"/>
      <c r="AL472" s="218"/>
      <c r="AM472" s="301"/>
      <c r="AN472" s="301"/>
      <c r="AO472" s="301"/>
      <c r="AP472" s="301"/>
      <c r="AQ472" s="330"/>
      <c r="AR472" s="247"/>
    </row>
    <row r="473" spans="1:44" s="86" customFormat="1" ht="17.100000000000001" customHeight="1">
      <c r="A473" s="316"/>
      <c r="B473" s="259"/>
      <c r="C473" s="319"/>
      <c r="D473" s="259"/>
      <c r="E473" s="262"/>
      <c r="F473" s="259"/>
      <c r="G473" s="265"/>
      <c r="H473" s="268"/>
      <c r="I473" s="284"/>
      <c r="J473" s="268"/>
      <c r="K473" s="210"/>
      <c r="L473" s="210"/>
      <c r="M473" s="268"/>
      <c r="N473" s="215"/>
      <c r="O473" s="215"/>
      <c r="P473" s="224"/>
      <c r="Q473" s="210"/>
      <c r="R473" s="230"/>
      <c r="S473" s="37" t="s">
        <v>532</v>
      </c>
      <c r="T473" s="87"/>
      <c r="U473" s="88"/>
      <c r="V473" s="88"/>
      <c r="W473" s="88"/>
      <c r="X473" s="88"/>
      <c r="Y473" s="88"/>
      <c r="Z473" s="38" t="str">
        <f t="shared" si="31"/>
        <v/>
      </c>
      <c r="AA473" s="92">
        <f t="shared" si="33"/>
        <v>0</v>
      </c>
      <c r="AB473" s="92">
        <f t="shared" si="34"/>
        <v>0</v>
      </c>
      <c r="AC473" s="227"/>
      <c r="AD473" s="289"/>
      <c r="AE473" s="289"/>
      <c r="AF473" s="215"/>
      <c r="AG473" s="215"/>
      <c r="AH473" s="238"/>
      <c r="AI473" s="238"/>
      <c r="AJ473" s="218"/>
      <c r="AK473" s="218"/>
      <c r="AL473" s="218"/>
      <c r="AM473" s="301"/>
      <c r="AN473" s="301"/>
      <c r="AO473" s="301"/>
      <c r="AP473" s="301"/>
      <c r="AQ473" s="330"/>
      <c r="AR473" s="247"/>
    </row>
    <row r="474" spans="1:44" s="86" customFormat="1" ht="17.100000000000001" customHeight="1">
      <c r="A474" s="316"/>
      <c r="B474" s="259"/>
      <c r="C474" s="319"/>
      <c r="D474" s="259"/>
      <c r="E474" s="262"/>
      <c r="F474" s="259"/>
      <c r="G474" s="265"/>
      <c r="H474" s="268"/>
      <c r="I474" s="284">
        <v>20.3</v>
      </c>
      <c r="J474" s="268"/>
      <c r="K474" s="210"/>
      <c r="L474" s="210"/>
      <c r="M474" s="268"/>
      <c r="N474" s="215"/>
      <c r="O474" s="215"/>
      <c r="P474" s="224"/>
      <c r="Q474" s="210"/>
      <c r="R474" s="231">
        <f>IF(Q474="SI",1,IF(Q474="NO",3,0))</f>
        <v>0</v>
      </c>
      <c r="S474" s="37" t="s">
        <v>533</v>
      </c>
      <c r="T474" s="87"/>
      <c r="U474" s="88"/>
      <c r="V474" s="88"/>
      <c r="W474" s="88"/>
      <c r="X474" s="88"/>
      <c r="Y474" s="88"/>
      <c r="Z474" s="38" t="str">
        <f t="shared" si="31"/>
        <v/>
      </c>
      <c r="AA474" s="92">
        <f t="shared" si="33"/>
        <v>0</v>
      </c>
      <c r="AB474" s="92">
        <f t="shared" si="34"/>
        <v>0</v>
      </c>
      <c r="AC474" s="227"/>
      <c r="AD474" s="289"/>
      <c r="AE474" s="289"/>
      <c r="AF474" s="215"/>
      <c r="AG474" s="215"/>
      <c r="AH474" s="238"/>
      <c r="AI474" s="238"/>
      <c r="AJ474" s="218"/>
      <c r="AK474" s="218"/>
      <c r="AL474" s="218"/>
      <c r="AM474" s="301"/>
      <c r="AN474" s="301"/>
      <c r="AO474" s="301"/>
      <c r="AP474" s="301"/>
      <c r="AQ474" s="330"/>
      <c r="AR474" s="246"/>
    </row>
    <row r="475" spans="1:44" s="86" customFormat="1" ht="17.100000000000001" customHeight="1">
      <c r="A475" s="316"/>
      <c r="B475" s="259"/>
      <c r="C475" s="319"/>
      <c r="D475" s="259"/>
      <c r="E475" s="262"/>
      <c r="F475" s="259"/>
      <c r="G475" s="265"/>
      <c r="H475" s="268"/>
      <c r="I475" s="284"/>
      <c r="J475" s="268"/>
      <c r="K475" s="210"/>
      <c r="L475" s="210"/>
      <c r="M475" s="268"/>
      <c r="N475" s="215"/>
      <c r="O475" s="215"/>
      <c r="P475" s="224"/>
      <c r="Q475" s="210"/>
      <c r="R475" s="230"/>
      <c r="S475" s="37" t="s">
        <v>534</v>
      </c>
      <c r="T475" s="87"/>
      <c r="U475" s="88"/>
      <c r="V475" s="88"/>
      <c r="W475" s="88"/>
      <c r="X475" s="88"/>
      <c r="Y475" s="88"/>
      <c r="Z475" s="38" t="str">
        <f t="shared" si="31"/>
        <v/>
      </c>
      <c r="AA475" s="92">
        <f t="shared" si="33"/>
        <v>0</v>
      </c>
      <c r="AB475" s="92">
        <f t="shared" si="34"/>
        <v>0</v>
      </c>
      <c r="AC475" s="227"/>
      <c r="AD475" s="289"/>
      <c r="AE475" s="289"/>
      <c r="AF475" s="215"/>
      <c r="AG475" s="215"/>
      <c r="AH475" s="238"/>
      <c r="AI475" s="238"/>
      <c r="AJ475" s="218"/>
      <c r="AK475" s="218"/>
      <c r="AL475" s="218"/>
      <c r="AM475" s="301"/>
      <c r="AN475" s="301"/>
      <c r="AO475" s="301"/>
      <c r="AP475" s="301"/>
      <c r="AQ475" s="330"/>
      <c r="AR475" s="247"/>
    </row>
    <row r="476" spans="1:44" s="86" customFormat="1" ht="17.100000000000001" customHeight="1">
      <c r="A476" s="316"/>
      <c r="B476" s="259"/>
      <c r="C476" s="319"/>
      <c r="D476" s="259"/>
      <c r="E476" s="262"/>
      <c r="F476" s="259"/>
      <c r="G476" s="265"/>
      <c r="H476" s="268"/>
      <c r="I476" s="284"/>
      <c r="J476" s="268"/>
      <c r="K476" s="210"/>
      <c r="L476" s="210"/>
      <c r="M476" s="268"/>
      <c r="N476" s="215"/>
      <c r="O476" s="215"/>
      <c r="P476" s="224"/>
      <c r="Q476" s="210"/>
      <c r="R476" s="230"/>
      <c r="S476" s="37" t="s">
        <v>535</v>
      </c>
      <c r="T476" s="87"/>
      <c r="U476" s="88"/>
      <c r="V476" s="88"/>
      <c r="W476" s="88"/>
      <c r="X476" s="88"/>
      <c r="Y476" s="88"/>
      <c r="Z476" s="38" t="str">
        <f t="shared" si="31"/>
        <v/>
      </c>
      <c r="AA476" s="92">
        <f t="shared" si="33"/>
        <v>0</v>
      </c>
      <c r="AB476" s="92">
        <f t="shared" si="34"/>
        <v>0</v>
      </c>
      <c r="AC476" s="227"/>
      <c r="AD476" s="289"/>
      <c r="AE476" s="289"/>
      <c r="AF476" s="215"/>
      <c r="AG476" s="215"/>
      <c r="AH476" s="238"/>
      <c r="AI476" s="238"/>
      <c r="AJ476" s="218"/>
      <c r="AK476" s="218"/>
      <c r="AL476" s="218"/>
      <c r="AM476" s="301"/>
      <c r="AN476" s="301"/>
      <c r="AO476" s="301"/>
      <c r="AP476" s="301"/>
      <c r="AQ476" s="330"/>
      <c r="AR476" s="247"/>
    </row>
    <row r="477" spans="1:44" s="86" customFormat="1" ht="17.100000000000001" customHeight="1">
      <c r="A477" s="316"/>
      <c r="B477" s="259"/>
      <c r="C477" s="319"/>
      <c r="D477" s="259"/>
      <c r="E477" s="262"/>
      <c r="F477" s="259"/>
      <c r="G477" s="265"/>
      <c r="H477" s="268"/>
      <c r="I477" s="284"/>
      <c r="J477" s="268"/>
      <c r="K477" s="210"/>
      <c r="L477" s="210"/>
      <c r="M477" s="268"/>
      <c r="N477" s="215"/>
      <c r="O477" s="215"/>
      <c r="P477" s="224"/>
      <c r="Q477" s="210"/>
      <c r="R477" s="230"/>
      <c r="S477" s="37" t="s">
        <v>536</v>
      </c>
      <c r="T477" s="87"/>
      <c r="U477" s="88"/>
      <c r="V477" s="88"/>
      <c r="W477" s="88"/>
      <c r="X477" s="88"/>
      <c r="Y477" s="88"/>
      <c r="Z477" s="38" t="str">
        <f t="shared" si="31"/>
        <v/>
      </c>
      <c r="AA477" s="92">
        <f t="shared" si="33"/>
        <v>0</v>
      </c>
      <c r="AB477" s="92">
        <f t="shared" si="34"/>
        <v>0</v>
      </c>
      <c r="AC477" s="227"/>
      <c r="AD477" s="289"/>
      <c r="AE477" s="289"/>
      <c r="AF477" s="215"/>
      <c r="AG477" s="215"/>
      <c r="AH477" s="238"/>
      <c r="AI477" s="238"/>
      <c r="AJ477" s="218"/>
      <c r="AK477" s="218"/>
      <c r="AL477" s="218"/>
      <c r="AM477" s="301"/>
      <c r="AN477" s="301"/>
      <c r="AO477" s="301"/>
      <c r="AP477" s="301"/>
      <c r="AQ477" s="330"/>
      <c r="AR477" s="247"/>
    </row>
    <row r="478" spans="1:44" s="86" customFormat="1" ht="17.100000000000001" customHeight="1">
      <c r="A478" s="316"/>
      <c r="B478" s="259"/>
      <c r="C478" s="319"/>
      <c r="D478" s="259"/>
      <c r="E478" s="262"/>
      <c r="F478" s="259"/>
      <c r="G478" s="265"/>
      <c r="H478" s="268"/>
      <c r="I478" s="284"/>
      <c r="J478" s="268"/>
      <c r="K478" s="210"/>
      <c r="L478" s="210"/>
      <c r="M478" s="268"/>
      <c r="N478" s="215"/>
      <c r="O478" s="215"/>
      <c r="P478" s="224"/>
      <c r="Q478" s="210"/>
      <c r="R478" s="230"/>
      <c r="S478" s="37" t="s">
        <v>537</v>
      </c>
      <c r="T478" s="87"/>
      <c r="U478" s="88"/>
      <c r="V478" s="88"/>
      <c r="W478" s="88"/>
      <c r="X478" s="88"/>
      <c r="Y478" s="88"/>
      <c r="Z478" s="38" t="str">
        <f t="shared" si="31"/>
        <v/>
      </c>
      <c r="AA478" s="92">
        <f t="shared" si="33"/>
        <v>0</v>
      </c>
      <c r="AB478" s="92">
        <f t="shared" si="34"/>
        <v>0</v>
      </c>
      <c r="AC478" s="227"/>
      <c r="AD478" s="289"/>
      <c r="AE478" s="289"/>
      <c r="AF478" s="215"/>
      <c r="AG478" s="215"/>
      <c r="AH478" s="238"/>
      <c r="AI478" s="238"/>
      <c r="AJ478" s="218"/>
      <c r="AK478" s="218"/>
      <c r="AL478" s="218"/>
      <c r="AM478" s="301"/>
      <c r="AN478" s="301"/>
      <c r="AO478" s="301"/>
      <c r="AP478" s="301"/>
      <c r="AQ478" s="330"/>
      <c r="AR478" s="247"/>
    </row>
    <row r="479" spans="1:44" s="86" customFormat="1" ht="17.100000000000001" customHeight="1">
      <c r="A479" s="316"/>
      <c r="B479" s="259"/>
      <c r="C479" s="319"/>
      <c r="D479" s="259"/>
      <c r="E479" s="262"/>
      <c r="F479" s="259"/>
      <c r="G479" s="265"/>
      <c r="H479" s="268"/>
      <c r="I479" s="284">
        <v>20.399999999999999</v>
      </c>
      <c r="J479" s="268"/>
      <c r="K479" s="210"/>
      <c r="L479" s="210"/>
      <c r="M479" s="268"/>
      <c r="N479" s="215"/>
      <c r="O479" s="215"/>
      <c r="P479" s="224"/>
      <c r="Q479" s="210"/>
      <c r="R479" s="231">
        <f>IF(Q479="SI",1,IF(Q479="NO",3,0))</f>
        <v>0</v>
      </c>
      <c r="S479" s="37" t="s">
        <v>538</v>
      </c>
      <c r="T479" s="87"/>
      <c r="U479" s="88"/>
      <c r="V479" s="88"/>
      <c r="W479" s="88"/>
      <c r="X479" s="88"/>
      <c r="Y479" s="88"/>
      <c r="Z479" s="38" t="str">
        <f t="shared" si="31"/>
        <v/>
      </c>
      <c r="AA479" s="92">
        <f t="shared" si="33"/>
        <v>0</v>
      </c>
      <c r="AB479" s="92">
        <f t="shared" si="34"/>
        <v>0</v>
      </c>
      <c r="AC479" s="227"/>
      <c r="AD479" s="289"/>
      <c r="AE479" s="289"/>
      <c r="AF479" s="215"/>
      <c r="AG479" s="215"/>
      <c r="AH479" s="238"/>
      <c r="AI479" s="238"/>
      <c r="AJ479" s="218"/>
      <c r="AK479" s="218"/>
      <c r="AL479" s="218"/>
      <c r="AM479" s="301"/>
      <c r="AN479" s="301"/>
      <c r="AO479" s="301"/>
      <c r="AP479" s="301"/>
      <c r="AQ479" s="330"/>
      <c r="AR479" s="246"/>
    </row>
    <row r="480" spans="1:44" s="86" customFormat="1" ht="17.100000000000001" customHeight="1">
      <c r="A480" s="316"/>
      <c r="B480" s="259"/>
      <c r="C480" s="319"/>
      <c r="D480" s="259"/>
      <c r="E480" s="262"/>
      <c r="F480" s="259"/>
      <c r="G480" s="265"/>
      <c r="H480" s="268"/>
      <c r="I480" s="284"/>
      <c r="J480" s="268"/>
      <c r="K480" s="210"/>
      <c r="L480" s="210"/>
      <c r="M480" s="268"/>
      <c r="N480" s="215"/>
      <c r="O480" s="215"/>
      <c r="P480" s="224"/>
      <c r="Q480" s="210"/>
      <c r="R480" s="230"/>
      <c r="S480" s="37" t="s">
        <v>539</v>
      </c>
      <c r="T480" s="87"/>
      <c r="U480" s="88"/>
      <c r="V480" s="88"/>
      <c r="W480" s="88"/>
      <c r="X480" s="88"/>
      <c r="Y480" s="88"/>
      <c r="Z480" s="38" t="str">
        <f t="shared" si="31"/>
        <v/>
      </c>
      <c r="AA480" s="92">
        <f t="shared" si="33"/>
        <v>0</v>
      </c>
      <c r="AB480" s="92">
        <f t="shared" si="34"/>
        <v>0</v>
      </c>
      <c r="AC480" s="227"/>
      <c r="AD480" s="289"/>
      <c r="AE480" s="289"/>
      <c r="AF480" s="215"/>
      <c r="AG480" s="215"/>
      <c r="AH480" s="238"/>
      <c r="AI480" s="238"/>
      <c r="AJ480" s="218"/>
      <c r="AK480" s="218"/>
      <c r="AL480" s="218"/>
      <c r="AM480" s="301"/>
      <c r="AN480" s="301"/>
      <c r="AO480" s="301"/>
      <c r="AP480" s="301"/>
      <c r="AQ480" s="330"/>
      <c r="AR480" s="247"/>
    </row>
    <row r="481" spans="1:44" s="86" customFormat="1" ht="17.100000000000001" customHeight="1">
      <c r="A481" s="316"/>
      <c r="B481" s="259"/>
      <c r="C481" s="319"/>
      <c r="D481" s="259"/>
      <c r="E481" s="262"/>
      <c r="F481" s="259"/>
      <c r="G481" s="265"/>
      <c r="H481" s="268"/>
      <c r="I481" s="284"/>
      <c r="J481" s="268"/>
      <c r="K481" s="210"/>
      <c r="L481" s="210"/>
      <c r="M481" s="268"/>
      <c r="N481" s="215"/>
      <c r="O481" s="215"/>
      <c r="P481" s="224"/>
      <c r="Q481" s="210"/>
      <c r="R481" s="230"/>
      <c r="S481" s="37" t="s">
        <v>540</v>
      </c>
      <c r="T481" s="87"/>
      <c r="U481" s="88"/>
      <c r="V481" s="88"/>
      <c r="W481" s="88"/>
      <c r="X481" s="88"/>
      <c r="Y481" s="88"/>
      <c r="Z481" s="38" t="str">
        <f t="shared" si="31"/>
        <v/>
      </c>
      <c r="AA481" s="92">
        <f t="shared" si="33"/>
        <v>0</v>
      </c>
      <c r="AB481" s="92">
        <f t="shared" si="34"/>
        <v>0</v>
      </c>
      <c r="AC481" s="227"/>
      <c r="AD481" s="289"/>
      <c r="AE481" s="289"/>
      <c r="AF481" s="215"/>
      <c r="AG481" s="215"/>
      <c r="AH481" s="238"/>
      <c r="AI481" s="238"/>
      <c r="AJ481" s="218"/>
      <c r="AK481" s="218"/>
      <c r="AL481" s="218"/>
      <c r="AM481" s="301"/>
      <c r="AN481" s="301"/>
      <c r="AO481" s="301"/>
      <c r="AP481" s="301"/>
      <c r="AQ481" s="330"/>
      <c r="AR481" s="247"/>
    </row>
    <row r="482" spans="1:44" s="86" customFormat="1" ht="17.100000000000001" customHeight="1">
      <c r="A482" s="316"/>
      <c r="B482" s="259"/>
      <c r="C482" s="319"/>
      <c r="D482" s="259"/>
      <c r="E482" s="262"/>
      <c r="F482" s="259"/>
      <c r="G482" s="265"/>
      <c r="H482" s="268"/>
      <c r="I482" s="284"/>
      <c r="J482" s="268"/>
      <c r="K482" s="210"/>
      <c r="L482" s="210"/>
      <c r="M482" s="268"/>
      <c r="N482" s="215"/>
      <c r="O482" s="215"/>
      <c r="P482" s="224"/>
      <c r="Q482" s="210"/>
      <c r="R482" s="230"/>
      <c r="S482" s="37" t="s">
        <v>541</v>
      </c>
      <c r="T482" s="87"/>
      <c r="U482" s="88"/>
      <c r="V482" s="88"/>
      <c r="W482" s="88"/>
      <c r="X482" s="88"/>
      <c r="Y482" s="88"/>
      <c r="Z482" s="38" t="str">
        <f t="shared" si="31"/>
        <v/>
      </c>
      <c r="AA482" s="92">
        <f t="shared" si="33"/>
        <v>0</v>
      </c>
      <c r="AB482" s="92">
        <f t="shared" si="34"/>
        <v>0</v>
      </c>
      <c r="AC482" s="227"/>
      <c r="AD482" s="289"/>
      <c r="AE482" s="289"/>
      <c r="AF482" s="215"/>
      <c r="AG482" s="215"/>
      <c r="AH482" s="238"/>
      <c r="AI482" s="238"/>
      <c r="AJ482" s="218"/>
      <c r="AK482" s="218"/>
      <c r="AL482" s="218"/>
      <c r="AM482" s="301"/>
      <c r="AN482" s="301"/>
      <c r="AO482" s="301"/>
      <c r="AP482" s="301"/>
      <c r="AQ482" s="330"/>
      <c r="AR482" s="247"/>
    </row>
    <row r="483" spans="1:44" s="86" customFormat="1" ht="17.100000000000001" customHeight="1">
      <c r="A483" s="316"/>
      <c r="B483" s="259"/>
      <c r="C483" s="319"/>
      <c r="D483" s="259"/>
      <c r="E483" s="262"/>
      <c r="F483" s="259"/>
      <c r="G483" s="265"/>
      <c r="H483" s="268"/>
      <c r="I483" s="284"/>
      <c r="J483" s="268"/>
      <c r="K483" s="210"/>
      <c r="L483" s="210"/>
      <c r="M483" s="268"/>
      <c r="N483" s="215"/>
      <c r="O483" s="215"/>
      <c r="P483" s="224"/>
      <c r="Q483" s="210"/>
      <c r="R483" s="230"/>
      <c r="S483" s="37" t="s">
        <v>542</v>
      </c>
      <c r="T483" s="87"/>
      <c r="U483" s="88"/>
      <c r="V483" s="88"/>
      <c r="W483" s="88"/>
      <c r="X483" s="88"/>
      <c r="Y483" s="88"/>
      <c r="Z483" s="38" t="str">
        <f t="shared" si="31"/>
        <v/>
      </c>
      <c r="AA483" s="92">
        <f t="shared" si="33"/>
        <v>0</v>
      </c>
      <c r="AB483" s="92">
        <f t="shared" si="34"/>
        <v>0</v>
      </c>
      <c r="AC483" s="227"/>
      <c r="AD483" s="289"/>
      <c r="AE483" s="289"/>
      <c r="AF483" s="215"/>
      <c r="AG483" s="215"/>
      <c r="AH483" s="238"/>
      <c r="AI483" s="238"/>
      <c r="AJ483" s="218"/>
      <c r="AK483" s="218"/>
      <c r="AL483" s="218"/>
      <c r="AM483" s="301"/>
      <c r="AN483" s="301"/>
      <c r="AO483" s="301"/>
      <c r="AP483" s="301"/>
      <c r="AQ483" s="330"/>
      <c r="AR483" s="247"/>
    </row>
    <row r="484" spans="1:44" s="86" customFormat="1" ht="17.100000000000001" customHeight="1">
      <c r="A484" s="316"/>
      <c r="B484" s="259"/>
      <c r="C484" s="319"/>
      <c r="D484" s="259"/>
      <c r="E484" s="262"/>
      <c r="F484" s="259"/>
      <c r="G484" s="265"/>
      <c r="H484" s="268"/>
      <c r="I484" s="284">
        <v>20.5</v>
      </c>
      <c r="J484" s="268"/>
      <c r="K484" s="210"/>
      <c r="L484" s="210"/>
      <c r="M484" s="268"/>
      <c r="N484" s="215"/>
      <c r="O484" s="215"/>
      <c r="P484" s="224"/>
      <c r="Q484" s="210"/>
      <c r="R484" s="231">
        <f>IF(Q484="SI",1,IF(Q484="NO",3,0))</f>
        <v>0</v>
      </c>
      <c r="S484" s="37" t="s">
        <v>543</v>
      </c>
      <c r="T484" s="87"/>
      <c r="U484" s="88"/>
      <c r="V484" s="88"/>
      <c r="W484" s="88"/>
      <c r="X484" s="88"/>
      <c r="Y484" s="88"/>
      <c r="Z484" s="38" t="str">
        <f t="shared" si="31"/>
        <v/>
      </c>
      <c r="AA484" s="92">
        <f t="shared" si="33"/>
        <v>0</v>
      </c>
      <c r="AB484" s="92">
        <f t="shared" si="34"/>
        <v>0</v>
      </c>
      <c r="AC484" s="227"/>
      <c r="AD484" s="289"/>
      <c r="AE484" s="289"/>
      <c r="AF484" s="215"/>
      <c r="AG484" s="215"/>
      <c r="AH484" s="238"/>
      <c r="AI484" s="238"/>
      <c r="AJ484" s="218"/>
      <c r="AK484" s="218"/>
      <c r="AL484" s="218"/>
      <c r="AM484" s="301"/>
      <c r="AN484" s="301"/>
      <c r="AO484" s="301"/>
      <c r="AP484" s="301"/>
      <c r="AQ484" s="330"/>
      <c r="AR484" s="246"/>
    </row>
    <row r="485" spans="1:44" s="86" customFormat="1" ht="17.100000000000001" customHeight="1">
      <c r="A485" s="316"/>
      <c r="B485" s="259"/>
      <c r="C485" s="319"/>
      <c r="D485" s="259"/>
      <c r="E485" s="262"/>
      <c r="F485" s="259"/>
      <c r="G485" s="265"/>
      <c r="H485" s="268"/>
      <c r="I485" s="284"/>
      <c r="J485" s="268"/>
      <c r="K485" s="210"/>
      <c r="L485" s="210"/>
      <c r="M485" s="268"/>
      <c r="N485" s="215"/>
      <c r="O485" s="215"/>
      <c r="P485" s="224"/>
      <c r="Q485" s="210"/>
      <c r="R485" s="230"/>
      <c r="S485" s="37" t="s">
        <v>544</v>
      </c>
      <c r="T485" s="87"/>
      <c r="U485" s="88"/>
      <c r="V485" s="88"/>
      <c r="W485" s="88"/>
      <c r="X485" s="88"/>
      <c r="Y485" s="88"/>
      <c r="Z485" s="38" t="str">
        <f t="shared" si="31"/>
        <v/>
      </c>
      <c r="AA485" s="92">
        <f t="shared" si="33"/>
        <v>0</v>
      </c>
      <c r="AB485" s="92">
        <f t="shared" si="34"/>
        <v>0</v>
      </c>
      <c r="AC485" s="227"/>
      <c r="AD485" s="289"/>
      <c r="AE485" s="289"/>
      <c r="AF485" s="215"/>
      <c r="AG485" s="215"/>
      <c r="AH485" s="238"/>
      <c r="AI485" s="238"/>
      <c r="AJ485" s="218"/>
      <c r="AK485" s="218"/>
      <c r="AL485" s="218"/>
      <c r="AM485" s="301"/>
      <c r="AN485" s="301"/>
      <c r="AO485" s="301"/>
      <c r="AP485" s="301"/>
      <c r="AQ485" s="330"/>
      <c r="AR485" s="247"/>
    </row>
    <row r="486" spans="1:44" s="86" customFormat="1" ht="17.100000000000001" customHeight="1">
      <c r="A486" s="316"/>
      <c r="B486" s="259"/>
      <c r="C486" s="319"/>
      <c r="D486" s="259"/>
      <c r="E486" s="262"/>
      <c r="F486" s="259"/>
      <c r="G486" s="265"/>
      <c r="H486" s="268"/>
      <c r="I486" s="284"/>
      <c r="J486" s="268"/>
      <c r="K486" s="210"/>
      <c r="L486" s="210"/>
      <c r="M486" s="268"/>
      <c r="N486" s="215"/>
      <c r="O486" s="215"/>
      <c r="P486" s="224"/>
      <c r="Q486" s="210"/>
      <c r="R486" s="230"/>
      <c r="S486" s="37" t="s">
        <v>545</v>
      </c>
      <c r="T486" s="87"/>
      <c r="U486" s="88"/>
      <c r="V486" s="88"/>
      <c r="W486" s="88"/>
      <c r="X486" s="88"/>
      <c r="Y486" s="88"/>
      <c r="Z486" s="38" t="str">
        <f t="shared" si="31"/>
        <v/>
      </c>
      <c r="AA486" s="92">
        <f t="shared" si="33"/>
        <v>0</v>
      </c>
      <c r="AB486" s="92">
        <f t="shared" si="34"/>
        <v>0</v>
      </c>
      <c r="AC486" s="227"/>
      <c r="AD486" s="289"/>
      <c r="AE486" s="289"/>
      <c r="AF486" s="215"/>
      <c r="AG486" s="215"/>
      <c r="AH486" s="238"/>
      <c r="AI486" s="238"/>
      <c r="AJ486" s="218"/>
      <c r="AK486" s="218"/>
      <c r="AL486" s="218"/>
      <c r="AM486" s="301"/>
      <c r="AN486" s="301"/>
      <c r="AO486" s="301"/>
      <c r="AP486" s="301"/>
      <c r="AQ486" s="330"/>
      <c r="AR486" s="247"/>
    </row>
    <row r="487" spans="1:44" s="86" customFormat="1" ht="17.100000000000001" customHeight="1">
      <c r="A487" s="316"/>
      <c r="B487" s="259"/>
      <c r="C487" s="319"/>
      <c r="D487" s="259"/>
      <c r="E487" s="262"/>
      <c r="F487" s="259"/>
      <c r="G487" s="265"/>
      <c r="H487" s="268"/>
      <c r="I487" s="284"/>
      <c r="J487" s="268"/>
      <c r="K487" s="210"/>
      <c r="L487" s="210"/>
      <c r="M487" s="268"/>
      <c r="N487" s="215"/>
      <c r="O487" s="215"/>
      <c r="P487" s="224"/>
      <c r="Q487" s="210"/>
      <c r="R487" s="230"/>
      <c r="S487" s="37" t="s">
        <v>546</v>
      </c>
      <c r="T487" s="87"/>
      <c r="U487" s="88"/>
      <c r="V487" s="88"/>
      <c r="W487" s="88"/>
      <c r="X487" s="88"/>
      <c r="Y487" s="88"/>
      <c r="Z487" s="38" t="str">
        <f t="shared" si="31"/>
        <v/>
      </c>
      <c r="AA487" s="92">
        <f t="shared" si="33"/>
        <v>0</v>
      </c>
      <c r="AB487" s="92">
        <f t="shared" si="34"/>
        <v>0</v>
      </c>
      <c r="AC487" s="227"/>
      <c r="AD487" s="289"/>
      <c r="AE487" s="289"/>
      <c r="AF487" s="215"/>
      <c r="AG487" s="215"/>
      <c r="AH487" s="238"/>
      <c r="AI487" s="238"/>
      <c r="AJ487" s="218"/>
      <c r="AK487" s="218"/>
      <c r="AL487" s="218"/>
      <c r="AM487" s="301"/>
      <c r="AN487" s="301"/>
      <c r="AO487" s="301"/>
      <c r="AP487" s="301"/>
      <c r="AQ487" s="330"/>
      <c r="AR487" s="247"/>
    </row>
    <row r="488" spans="1:44" s="86" customFormat="1" ht="17.100000000000001" customHeight="1">
      <c r="A488" s="317"/>
      <c r="B488" s="260"/>
      <c r="C488" s="320"/>
      <c r="D488" s="260"/>
      <c r="E488" s="263"/>
      <c r="F488" s="260"/>
      <c r="G488" s="266"/>
      <c r="H488" s="269"/>
      <c r="I488" s="294"/>
      <c r="J488" s="269"/>
      <c r="K488" s="211"/>
      <c r="L488" s="211"/>
      <c r="M488" s="269"/>
      <c r="N488" s="216"/>
      <c r="O488" s="216"/>
      <c r="P488" s="225"/>
      <c r="Q488" s="211"/>
      <c r="R488" s="232"/>
      <c r="S488" s="39" t="s">
        <v>547</v>
      </c>
      <c r="T488" s="89"/>
      <c r="U488" s="90"/>
      <c r="V488" s="90"/>
      <c r="W488" s="90"/>
      <c r="X488" s="90"/>
      <c r="Y488" s="90"/>
      <c r="Z488" s="40" t="str">
        <f t="shared" si="31"/>
        <v/>
      </c>
      <c r="AA488" s="93">
        <f t="shared" si="33"/>
        <v>0</v>
      </c>
      <c r="AB488" s="93">
        <f t="shared" si="34"/>
        <v>0</v>
      </c>
      <c r="AC488" s="228"/>
      <c r="AD488" s="290"/>
      <c r="AE488" s="290"/>
      <c r="AF488" s="216"/>
      <c r="AG488" s="216"/>
      <c r="AH488" s="239"/>
      <c r="AI488" s="239"/>
      <c r="AJ488" s="219"/>
      <c r="AK488" s="219"/>
      <c r="AL488" s="219"/>
      <c r="AM488" s="309"/>
      <c r="AN488" s="309"/>
      <c r="AO488" s="309"/>
      <c r="AP488" s="309"/>
      <c r="AQ488" s="331"/>
      <c r="AR488" s="248"/>
    </row>
  </sheetData>
  <mergeCells count="1202">
    <mergeCell ref="AC28:AC38"/>
    <mergeCell ref="AC39:AC63"/>
    <mergeCell ref="AD189:AD213"/>
    <mergeCell ref="AD214:AD238"/>
    <mergeCell ref="AD239:AD263"/>
    <mergeCell ref="AD264:AD288"/>
    <mergeCell ref="AD89:AD113"/>
    <mergeCell ref="AD114:AD138"/>
    <mergeCell ref="AD139:AD163"/>
    <mergeCell ref="AD164:AD188"/>
    <mergeCell ref="AD389:AD413"/>
    <mergeCell ref="AD414:AD438"/>
    <mergeCell ref="AD289:AD313"/>
    <mergeCell ref="AR404:AR408"/>
    <mergeCell ref="AK264:AK288"/>
    <mergeCell ref="AL264:AL288"/>
    <mergeCell ref="AE139:AE163"/>
    <mergeCell ref="AE164:AE188"/>
    <mergeCell ref="AE39:AE63"/>
    <mergeCell ref="AE64:AE88"/>
    <mergeCell ref="AE89:AE113"/>
    <mergeCell ref="AM264:AM288"/>
    <mergeCell ref="AR349:AR353"/>
    <mergeCell ref="AR354:AR358"/>
    <mergeCell ref="AH414:AH438"/>
    <mergeCell ref="AO164:AO188"/>
    <mergeCell ref="AI164:AI188"/>
    <mergeCell ref="AR424:AR428"/>
    <mergeCell ref="AR229:AR233"/>
    <mergeCell ref="AR234:AR238"/>
    <mergeCell ref="AQ214:AQ238"/>
    <mergeCell ref="AR269:AR273"/>
    <mergeCell ref="AO264:AO288"/>
    <mergeCell ref="AP264:AP288"/>
    <mergeCell ref="AI439:AI463"/>
    <mergeCell ref="AJ364:AJ388"/>
    <mergeCell ref="AK364:AK388"/>
    <mergeCell ref="AL364:AL388"/>
    <mergeCell ref="AQ314:AQ338"/>
    <mergeCell ref="AR314:AR318"/>
    <mergeCell ref="AQ389:AQ413"/>
    <mergeCell ref="AQ364:AQ388"/>
    <mergeCell ref="AR259:AR263"/>
    <mergeCell ref="AR264:AR268"/>
    <mergeCell ref="AQ289:AQ313"/>
    <mergeCell ref="AP239:AP263"/>
    <mergeCell ref="AO239:AO263"/>
    <mergeCell ref="AR344:AR348"/>
    <mergeCell ref="AR239:AR243"/>
    <mergeCell ref="AR244:AR248"/>
    <mergeCell ref="AQ264:AQ288"/>
    <mergeCell ref="AQ239:AQ263"/>
    <mergeCell ref="AM239:AM263"/>
    <mergeCell ref="AR334:AR338"/>
    <mergeCell ref="AR339:AR343"/>
    <mergeCell ref="AI389:AI413"/>
    <mergeCell ref="AP389:AP413"/>
    <mergeCell ref="AL314:AL338"/>
    <mergeCell ref="AR324:AR328"/>
    <mergeCell ref="AR329:AR333"/>
    <mergeCell ref="AQ339:AQ363"/>
    <mergeCell ref="R339:R343"/>
    <mergeCell ref="R344:R348"/>
    <mergeCell ref="R349:R353"/>
    <mergeCell ref="R354:R358"/>
    <mergeCell ref="R359:R363"/>
    <mergeCell ref="AE339:AE363"/>
    <mergeCell ref="AD339:AD363"/>
    <mergeCell ref="AR449:AR453"/>
    <mergeCell ref="AR429:AR433"/>
    <mergeCell ref="AR434:AR438"/>
    <mergeCell ref="AR439:AR443"/>
    <mergeCell ref="AR444:AR448"/>
    <mergeCell ref="AR409:AR413"/>
    <mergeCell ref="AR364:AR368"/>
    <mergeCell ref="AR369:AR373"/>
    <mergeCell ref="AR374:AR378"/>
    <mergeCell ref="AR379:AR383"/>
    <mergeCell ref="AR384:AR388"/>
    <mergeCell ref="AR389:AR393"/>
    <mergeCell ref="AR394:AR398"/>
    <mergeCell ref="AR399:AR403"/>
    <mergeCell ref="AR359:AR363"/>
    <mergeCell ref="AE364:AE388"/>
    <mergeCell ref="AD364:AD388"/>
    <mergeCell ref="AD439:AD463"/>
    <mergeCell ref="AQ464:AQ488"/>
    <mergeCell ref="AM464:AM488"/>
    <mergeCell ref="AN464:AN488"/>
    <mergeCell ref="AO464:AO488"/>
    <mergeCell ref="AP464:AP488"/>
    <mergeCell ref="AC439:AC463"/>
    <mergeCell ref="AM439:AM463"/>
    <mergeCell ref="AN439:AN463"/>
    <mergeCell ref="AO439:AO463"/>
    <mergeCell ref="AI339:AI363"/>
    <mergeCell ref="AF339:AF363"/>
    <mergeCell ref="AG339:AG363"/>
    <mergeCell ref="AQ414:AQ438"/>
    <mergeCell ref="R314:R318"/>
    <mergeCell ref="R319:R323"/>
    <mergeCell ref="R324:R328"/>
    <mergeCell ref="R329:R333"/>
    <mergeCell ref="R334:R338"/>
    <mergeCell ref="AD314:AD338"/>
    <mergeCell ref="AF314:AF338"/>
    <mergeCell ref="AH339:AH363"/>
    <mergeCell ref="AC364:AC388"/>
    <mergeCell ref="AM364:AM388"/>
    <mergeCell ref="AN364:AN388"/>
    <mergeCell ref="AO364:AO388"/>
    <mergeCell ref="AQ439:AQ463"/>
    <mergeCell ref="R379:R383"/>
    <mergeCell ref="AM414:AM438"/>
    <mergeCell ref="AN414:AN438"/>
    <mergeCell ref="AO414:AO438"/>
    <mergeCell ref="AH364:AH388"/>
    <mergeCell ref="AH389:AH413"/>
    <mergeCell ref="AM214:AM238"/>
    <mergeCell ref="AK239:AK263"/>
    <mergeCell ref="AL239:AL263"/>
    <mergeCell ref="R464:R468"/>
    <mergeCell ref="R469:R473"/>
    <mergeCell ref="R474:R478"/>
    <mergeCell ref="R479:R483"/>
    <mergeCell ref="R444:R448"/>
    <mergeCell ref="R449:R453"/>
    <mergeCell ref="R454:R458"/>
    <mergeCell ref="R459:R463"/>
    <mergeCell ref="R424:R428"/>
    <mergeCell ref="AP414:AP438"/>
    <mergeCell ref="R429:R433"/>
    <mergeCell ref="R434:R438"/>
    <mergeCell ref="R419:R423"/>
    <mergeCell ref="AE414:AE438"/>
    <mergeCell ref="AH464:AH488"/>
    <mergeCell ref="AE439:AE463"/>
    <mergeCell ref="AE464:AE488"/>
    <mergeCell ref="AI464:AI488"/>
    <mergeCell ref="AD464:AD488"/>
    <mergeCell ref="AJ414:AJ438"/>
    <mergeCell ref="AK414:AK438"/>
    <mergeCell ref="AL414:AL438"/>
    <mergeCell ref="AJ439:AJ463"/>
    <mergeCell ref="AK439:AK463"/>
    <mergeCell ref="AL439:AL463"/>
    <mergeCell ref="AJ239:AJ263"/>
    <mergeCell ref="AE389:AE413"/>
    <mergeCell ref="AP439:AP463"/>
    <mergeCell ref="R384:R388"/>
    <mergeCell ref="Q25:AC25"/>
    <mergeCell ref="AI28:AI38"/>
    <mergeCell ref="R119:R123"/>
    <mergeCell ref="R124:R128"/>
    <mergeCell ref="AQ164:AQ188"/>
    <mergeCell ref="AE189:AE213"/>
    <mergeCell ref="AE214:AE238"/>
    <mergeCell ref="AI289:AI313"/>
    <mergeCell ref="AI314:AI338"/>
    <mergeCell ref="AI364:AI388"/>
    <mergeCell ref="AR474:AR478"/>
    <mergeCell ref="AR479:AR483"/>
    <mergeCell ref="AR454:AR458"/>
    <mergeCell ref="AR459:AR463"/>
    <mergeCell ref="AR464:AR468"/>
    <mergeCell ref="AR419:AR423"/>
    <mergeCell ref="AR414:AR418"/>
    <mergeCell ref="AR469:AR473"/>
    <mergeCell ref="AJ464:AJ488"/>
    <mergeCell ref="AK464:AK488"/>
    <mergeCell ref="AL464:AL488"/>
    <mergeCell ref="AJ389:AJ413"/>
    <mergeCell ref="AK389:AK413"/>
    <mergeCell ref="AL389:AL413"/>
    <mergeCell ref="AJ339:AJ363"/>
    <mergeCell ref="AK339:AK363"/>
    <mergeCell ref="AP364:AP388"/>
    <mergeCell ref="AN389:AN413"/>
    <mergeCell ref="AK214:AK238"/>
    <mergeCell ref="AL214:AL238"/>
    <mergeCell ref="AL189:AL213"/>
    <mergeCell ref="AJ214:AJ238"/>
    <mergeCell ref="AP164:AP188"/>
    <mergeCell ref="AR204:AR208"/>
    <mergeCell ref="AR209:AR213"/>
    <mergeCell ref="AR44:AR48"/>
    <mergeCell ref="AR214:AR218"/>
    <mergeCell ref="AR219:AR223"/>
    <mergeCell ref="AR224:AR228"/>
    <mergeCell ref="AR249:AR253"/>
    <mergeCell ref="AR254:AR258"/>
    <mergeCell ref="C22:E22"/>
    <mergeCell ref="AR69:AR73"/>
    <mergeCell ref="AR74:AR78"/>
    <mergeCell ref="AR79:AR83"/>
    <mergeCell ref="AN64:AN88"/>
    <mergeCell ref="AO64:AO88"/>
    <mergeCell ref="AP64:AP88"/>
    <mergeCell ref="R37:R38"/>
    <mergeCell ref="R28:R29"/>
    <mergeCell ref="R30:R32"/>
    <mergeCell ref="AR104:AR108"/>
    <mergeCell ref="AR109:AR113"/>
    <mergeCell ref="AR114:AR118"/>
    <mergeCell ref="AR119:AR123"/>
    <mergeCell ref="AR84:AR88"/>
    <mergeCell ref="AR89:AR93"/>
    <mergeCell ref="AR164:AR168"/>
    <mergeCell ref="AM64:AM88"/>
    <mergeCell ref="R59:R63"/>
    <mergeCell ref="R64:R68"/>
    <mergeCell ref="R69:R73"/>
    <mergeCell ref="AR139:AR143"/>
    <mergeCell ref="AM25:AP25"/>
    <mergeCell ref="AR39:AR43"/>
    <mergeCell ref="AR49:AR53"/>
    <mergeCell ref="AR54:AR58"/>
    <mergeCell ref="AR59:AR63"/>
    <mergeCell ref="AR64:AR68"/>
    <mergeCell ref="AR169:AR173"/>
    <mergeCell ref="AR174:AR178"/>
    <mergeCell ref="AR179:AR183"/>
    <mergeCell ref="AR299:AR303"/>
    <mergeCell ref="AR304:AR308"/>
    <mergeCell ref="AR309:AR313"/>
    <mergeCell ref="AR319:AR323"/>
    <mergeCell ref="AR284:AR288"/>
    <mergeCell ref="AR289:AR293"/>
    <mergeCell ref="AR294:AR298"/>
    <mergeCell ref="AR184:AR188"/>
    <mergeCell ref="AR189:AR193"/>
    <mergeCell ref="AR194:AR198"/>
    <mergeCell ref="AR199:AR203"/>
    <mergeCell ref="AR274:AR278"/>
    <mergeCell ref="AR279:AR283"/>
    <mergeCell ref="AP139:AP163"/>
    <mergeCell ref="AM89:AM113"/>
    <mergeCell ref="AN89:AN113"/>
    <mergeCell ref="AM164:AM188"/>
    <mergeCell ref="AN164:AN188"/>
    <mergeCell ref="AM114:AM138"/>
    <mergeCell ref="AN239:AN263"/>
    <mergeCell ref="AC189:AC213"/>
    <mergeCell ref="AC214:AC238"/>
    <mergeCell ref="AC289:AC313"/>
    <mergeCell ref="AC314:AC338"/>
    <mergeCell ref="AC339:AC363"/>
    <mergeCell ref="AN264:AN288"/>
    <mergeCell ref="AM189:AM213"/>
    <mergeCell ref="AN189:AN213"/>
    <mergeCell ref="AM314:AM338"/>
    <mergeCell ref="AN314:AN338"/>
    <mergeCell ref="AO314:AO338"/>
    <mergeCell ref="AP314:AP338"/>
    <mergeCell ref="AO189:AO213"/>
    <mergeCell ref="AC164:AC188"/>
    <mergeCell ref="AH314:AH338"/>
    <mergeCell ref="AH214:AH238"/>
    <mergeCell ref="AE264:AE288"/>
    <mergeCell ref="AE289:AE313"/>
    <mergeCell ref="AE314:AE338"/>
    <mergeCell ref="AI114:AI138"/>
    <mergeCell ref="AI139:AI163"/>
    <mergeCell ref="AO214:AO238"/>
    <mergeCell ref="AP214:AP238"/>
    <mergeCell ref="AN214:AN238"/>
    <mergeCell ref="AH139:AH163"/>
    <mergeCell ref="AO389:AO413"/>
    <mergeCell ref="AH439:AH463"/>
    <mergeCell ref="AI414:AI438"/>
    <mergeCell ref="J434:J438"/>
    <mergeCell ref="L434:L438"/>
    <mergeCell ref="Q434:Q438"/>
    <mergeCell ref="P414:P438"/>
    <mergeCell ref="K424:K428"/>
    <mergeCell ref="K429:K433"/>
    <mergeCell ref="M439:M463"/>
    <mergeCell ref="N439:N463"/>
    <mergeCell ref="J454:J458"/>
    <mergeCell ref="Q384:Q388"/>
    <mergeCell ref="O364:O388"/>
    <mergeCell ref="P364:P388"/>
    <mergeCell ref="K369:K373"/>
    <mergeCell ref="K374:K378"/>
    <mergeCell ref="J424:J428"/>
    <mergeCell ref="L424:L428"/>
    <mergeCell ref="Q424:Q428"/>
    <mergeCell ref="L429:L433"/>
    <mergeCell ref="Q429:Q433"/>
    <mergeCell ref="R439:R443"/>
    <mergeCell ref="L404:L408"/>
    <mergeCell ref="Q404:Q408"/>
    <mergeCell ref="R364:R368"/>
    <mergeCell ref="R369:R373"/>
    <mergeCell ref="R374:R378"/>
    <mergeCell ref="L484:L488"/>
    <mergeCell ref="Q484:Q488"/>
    <mergeCell ref="O464:O488"/>
    <mergeCell ref="P464:P488"/>
    <mergeCell ref="K469:K473"/>
    <mergeCell ref="K484:K488"/>
    <mergeCell ref="K414:K418"/>
    <mergeCell ref="I484:I488"/>
    <mergeCell ref="J484:J488"/>
    <mergeCell ref="AR94:AR98"/>
    <mergeCell ref="AR99:AR103"/>
    <mergeCell ref="AR144:AR148"/>
    <mergeCell ref="AR149:AR153"/>
    <mergeCell ref="AR154:AR158"/>
    <mergeCell ref="AR159:AR163"/>
    <mergeCell ref="AL339:AL363"/>
    <mergeCell ref="AP339:AP363"/>
    <mergeCell ref="AM339:AM363"/>
    <mergeCell ref="AN339:AN363"/>
    <mergeCell ref="AO339:AO363"/>
    <mergeCell ref="AJ289:AJ313"/>
    <mergeCell ref="AK289:AK313"/>
    <mergeCell ref="AL289:AL313"/>
    <mergeCell ref="AJ314:AJ338"/>
    <mergeCell ref="AK314:AK338"/>
    <mergeCell ref="AM389:AM413"/>
    <mergeCell ref="AQ114:AQ138"/>
    <mergeCell ref="AQ89:AQ113"/>
    <mergeCell ref="AR124:AR128"/>
    <mergeCell ref="AR129:AR133"/>
    <mergeCell ref="AR134:AR138"/>
    <mergeCell ref="K439:K443"/>
    <mergeCell ref="E464:E488"/>
    <mergeCell ref="G464:G488"/>
    <mergeCell ref="H464:H488"/>
    <mergeCell ref="A464:A488"/>
    <mergeCell ref="B464:B488"/>
    <mergeCell ref="C464:C488"/>
    <mergeCell ref="D464:D488"/>
    <mergeCell ref="AF464:AF488"/>
    <mergeCell ref="AG464:AG488"/>
    <mergeCell ref="I464:I468"/>
    <mergeCell ref="J464:J468"/>
    <mergeCell ref="L464:L468"/>
    <mergeCell ref="Q464:Q468"/>
    <mergeCell ref="K464:K468"/>
    <mergeCell ref="M464:M488"/>
    <mergeCell ref="N464:N488"/>
    <mergeCell ref="J479:J483"/>
    <mergeCell ref="K479:K483"/>
    <mergeCell ref="I469:I473"/>
    <mergeCell ref="J469:J473"/>
    <mergeCell ref="L469:L473"/>
    <mergeCell ref="Q469:Q473"/>
    <mergeCell ref="I474:I478"/>
    <mergeCell ref="J474:J478"/>
    <mergeCell ref="L474:L478"/>
    <mergeCell ref="Q474:Q478"/>
    <mergeCell ref="I479:I483"/>
    <mergeCell ref="L479:L483"/>
    <mergeCell ref="Q479:Q483"/>
    <mergeCell ref="R484:R488"/>
    <mergeCell ref="F464:F488"/>
    <mergeCell ref="AC464:AC488"/>
    <mergeCell ref="I449:I453"/>
    <mergeCell ref="J449:J453"/>
    <mergeCell ref="L449:L453"/>
    <mergeCell ref="Q449:Q453"/>
    <mergeCell ref="I454:I458"/>
    <mergeCell ref="L454:L458"/>
    <mergeCell ref="Q454:Q458"/>
    <mergeCell ref="I459:I463"/>
    <mergeCell ref="J459:J463"/>
    <mergeCell ref="L459:L463"/>
    <mergeCell ref="Q459:Q463"/>
    <mergeCell ref="F439:F463"/>
    <mergeCell ref="O439:O463"/>
    <mergeCell ref="P439:P463"/>
    <mergeCell ref="I439:I443"/>
    <mergeCell ref="J439:J443"/>
    <mergeCell ref="L439:L443"/>
    <mergeCell ref="Q439:Q443"/>
    <mergeCell ref="K459:K463"/>
    <mergeCell ref="K454:K458"/>
    <mergeCell ref="E439:E463"/>
    <mergeCell ref="G439:G463"/>
    <mergeCell ref="H439:H463"/>
    <mergeCell ref="A414:A438"/>
    <mergeCell ref="B414:B438"/>
    <mergeCell ref="C414:C438"/>
    <mergeCell ref="D414:D438"/>
    <mergeCell ref="AF414:AF438"/>
    <mergeCell ref="AG414:AG438"/>
    <mergeCell ref="I414:I418"/>
    <mergeCell ref="J414:J418"/>
    <mergeCell ref="L414:L418"/>
    <mergeCell ref="Q414:Q418"/>
    <mergeCell ref="M414:M438"/>
    <mergeCell ref="N414:N438"/>
    <mergeCell ref="O414:O438"/>
    <mergeCell ref="J429:J433"/>
    <mergeCell ref="K419:K423"/>
    <mergeCell ref="K434:K438"/>
    <mergeCell ref="I419:I423"/>
    <mergeCell ref="J419:J423"/>
    <mergeCell ref="L419:L423"/>
    <mergeCell ref="A439:A463"/>
    <mergeCell ref="B439:B463"/>
    <mergeCell ref="C439:C463"/>
    <mergeCell ref="D439:D463"/>
    <mergeCell ref="AF439:AF463"/>
    <mergeCell ref="AG439:AG463"/>
    <mergeCell ref="I444:I448"/>
    <mergeCell ref="J444:J448"/>
    <mergeCell ref="L444:L448"/>
    <mergeCell ref="Q444:Q448"/>
    <mergeCell ref="P389:P413"/>
    <mergeCell ref="AC389:AC413"/>
    <mergeCell ref="R389:R393"/>
    <mergeCell ref="R394:R398"/>
    <mergeCell ref="R399:R403"/>
    <mergeCell ref="R404:R408"/>
    <mergeCell ref="R409:R413"/>
    <mergeCell ref="F414:F438"/>
    <mergeCell ref="E414:E438"/>
    <mergeCell ref="G414:G438"/>
    <mergeCell ref="H414:H438"/>
    <mergeCell ref="AC414:AC438"/>
    <mergeCell ref="I424:I428"/>
    <mergeCell ref="I429:I433"/>
    <mergeCell ref="I434:I438"/>
    <mergeCell ref="F389:F413"/>
    <mergeCell ref="E389:E413"/>
    <mergeCell ref="G389:G413"/>
    <mergeCell ref="H389:H413"/>
    <mergeCell ref="Q419:Q423"/>
    <mergeCell ref="A389:A413"/>
    <mergeCell ref="B389:B413"/>
    <mergeCell ref="C389:C413"/>
    <mergeCell ref="D389:D413"/>
    <mergeCell ref="AF389:AF413"/>
    <mergeCell ref="AG389:AG413"/>
    <mergeCell ref="I389:I393"/>
    <mergeCell ref="J389:J393"/>
    <mergeCell ref="L389:L393"/>
    <mergeCell ref="Q389:Q393"/>
    <mergeCell ref="M389:M413"/>
    <mergeCell ref="N389:N413"/>
    <mergeCell ref="O389:O413"/>
    <mergeCell ref="J404:J408"/>
    <mergeCell ref="K389:K393"/>
    <mergeCell ref="K394:K398"/>
    <mergeCell ref="K399:K403"/>
    <mergeCell ref="K404:K408"/>
    <mergeCell ref="K409:K413"/>
    <mergeCell ref="I394:I398"/>
    <mergeCell ref="J394:J398"/>
    <mergeCell ref="L394:L398"/>
    <mergeCell ref="Q394:Q398"/>
    <mergeCell ref="I399:I403"/>
    <mergeCell ref="J399:J403"/>
    <mergeCell ref="L399:L403"/>
    <mergeCell ref="Q399:Q403"/>
    <mergeCell ref="I404:I408"/>
    <mergeCell ref="I409:I413"/>
    <mergeCell ref="J409:J413"/>
    <mergeCell ref="L409:L413"/>
    <mergeCell ref="Q409:Q413"/>
    <mergeCell ref="F364:F388"/>
    <mergeCell ref="E364:E388"/>
    <mergeCell ref="G364:G388"/>
    <mergeCell ref="H364:H388"/>
    <mergeCell ref="A364:A388"/>
    <mergeCell ref="B364:B388"/>
    <mergeCell ref="C364:C388"/>
    <mergeCell ref="D364:D388"/>
    <mergeCell ref="AF364:AF388"/>
    <mergeCell ref="AG364:AG388"/>
    <mergeCell ref="I364:I368"/>
    <mergeCell ref="J364:J368"/>
    <mergeCell ref="L364:L368"/>
    <mergeCell ref="Q364:Q368"/>
    <mergeCell ref="K364:K368"/>
    <mergeCell ref="M364:M388"/>
    <mergeCell ref="N364:N388"/>
    <mergeCell ref="J379:J383"/>
    <mergeCell ref="I369:I373"/>
    <mergeCell ref="J369:J373"/>
    <mergeCell ref="L369:L373"/>
    <mergeCell ref="Q369:Q373"/>
    <mergeCell ref="I374:I378"/>
    <mergeCell ref="J374:J378"/>
    <mergeCell ref="L374:L378"/>
    <mergeCell ref="Q374:Q378"/>
    <mergeCell ref="I379:I383"/>
    <mergeCell ref="L379:L383"/>
    <mergeCell ref="Q379:Q383"/>
    <mergeCell ref="I384:I388"/>
    <mergeCell ref="J384:J388"/>
    <mergeCell ref="L384:L388"/>
    <mergeCell ref="M339:M363"/>
    <mergeCell ref="N339:N363"/>
    <mergeCell ref="J354:J358"/>
    <mergeCell ref="K354:K358"/>
    <mergeCell ref="I344:I348"/>
    <mergeCell ref="J344:J348"/>
    <mergeCell ref="L344:L348"/>
    <mergeCell ref="Q344:Q348"/>
    <mergeCell ref="I349:I353"/>
    <mergeCell ref="J349:J353"/>
    <mergeCell ref="L349:L353"/>
    <mergeCell ref="Q349:Q353"/>
    <mergeCell ref="I354:I358"/>
    <mergeCell ref="L354:L358"/>
    <mergeCell ref="Q354:Q358"/>
    <mergeCell ref="I359:I363"/>
    <mergeCell ref="J359:J363"/>
    <mergeCell ref="L359:L363"/>
    <mergeCell ref="Q359:Q363"/>
    <mergeCell ref="O339:O363"/>
    <mergeCell ref="P339:P363"/>
    <mergeCell ref="K359:K363"/>
    <mergeCell ref="I329:I333"/>
    <mergeCell ref="L329:L333"/>
    <mergeCell ref="Q329:Q333"/>
    <mergeCell ref="I334:I338"/>
    <mergeCell ref="J334:J338"/>
    <mergeCell ref="L334:L338"/>
    <mergeCell ref="Q334:Q338"/>
    <mergeCell ref="P314:P338"/>
    <mergeCell ref="K314:K318"/>
    <mergeCell ref="K329:K333"/>
    <mergeCell ref="K324:K328"/>
    <mergeCell ref="F339:F363"/>
    <mergeCell ref="E339:E363"/>
    <mergeCell ref="G339:G363"/>
    <mergeCell ref="H339:H363"/>
    <mergeCell ref="A339:A363"/>
    <mergeCell ref="B339:B363"/>
    <mergeCell ref="C339:C363"/>
    <mergeCell ref="D339:D363"/>
    <mergeCell ref="F314:F338"/>
    <mergeCell ref="E314:E338"/>
    <mergeCell ref="G314:G338"/>
    <mergeCell ref="H314:H338"/>
    <mergeCell ref="A314:A338"/>
    <mergeCell ref="B314:B338"/>
    <mergeCell ref="C314:C338"/>
    <mergeCell ref="D314:D338"/>
    <mergeCell ref="I339:I343"/>
    <mergeCell ref="J339:J343"/>
    <mergeCell ref="L339:L343"/>
    <mergeCell ref="Q339:Q343"/>
    <mergeCell ref="K339:K343"/>
    <mergeCell ref="I299:I303"/>
    <mergeCell ref="J299:J303"/>
    <mergeCell ref="L299:L303"/>
    <mergeCell ref="Q299:Q303"/>
    <mergeCell ref="I304:I308"/>
    <mergeCell ref="L304:L308"/>
    <mergeCell ref="Q304:Q308"/>
    <mergeCell ref="I309:I313"/>
    <mergeCell ref="J309:J313"/>
    <mergeCell ref="L309:L313"/>
    <mergeCell ref="Q309:Q313"/>
    <mergeCell ref="P289:P313"/>
    <mergeCell ref="K289:K293"/>
    <mergeCell ref="K294:K298"/>
    <mergeCell ref="K304:K308"/>
    <mergeCell ref="AG314:AG338"/>
    <mergeCell ref="I314:I318"/>
    <mergeCell ref="J314:J318"/>
    <mergeCell ref="L314:L318"/>
    <mergeCell ref="Q314:Q318"/>
    <mergeCell ref="M314:M338"/>
    <mergeCell ref="N314:N338"/>
    <mergeCell ref="O314:O338"/>
    <mergeCell ref="J329:J333"/>
    <mergeCell ref="I319:I323"/>
    <mergeCell ref="J319:J323"/>
    <mergeCell ref="L319:L323"/>
    <mergeCell ref="Q319:Q323"/>
    <mergeCell ref="I324:I328"/>
    <mergeCell ref="J324:J328"/>
    <mergeCell ref="L324:L328"/>
    <mergeCell ref="Q324:Q328"/>
    <mergeCell ref="R299:R303"/>
    <mergeCell ref="R304:R308"/>
    <mergeCell ref="R309:R313"/>
    <mergeCell ref="R289:R293"/>
    <mergeCell ref="R294:R298"/>
    <mergeCell ref="AH289:AH313"/>
    <mergeCell ref="AM289:AM313"/>
    <mergeCell ref="AN289:AN313"/>
    <mergeCell ref="AO289:AO313"/>
    <mergeCell ref="AP289:AP313"/>
    <mergeCell ref="F289:F313"/>
    <mergeCell ref="E289:E313"/>
    <mergeCell ref="G289:G313"/>
    <mergeCell ref="H289:H313"/>
    <mergeCell ref="A289:A313"/>
    <mergeCell ref="B289:B313"/>
    <mergeCell ref="C289:C313"/>
    <mergeCell ref="D289:D313"/>
    <mergeCell ref="AF289:AF313"/>
    <mergeCell ref="AG289:AG313"/>
    <mergeCell ref="I289:I293"/>
    <mergeCell ref="J289:J293"/>
    <mergeCell ref="L289:L293"/>
    <mergeCell ref="Q289:Q293"/>
    <mergeCell ref="M289:M313"/>
    <mergeCell ref="N289:N313"/>
    <mergeCell ref="O289:O313"/>
    <mergeCell ref="J304:J308"/>
    <mergeCell ref="I294:I298"/>
    <mergeCell ref="J294:J298"/>
    <mergeCell ref="L294:L298"/>
    <mergeCell ref="Q294:Q298"/>
    <mergeCell ref="J279:J283"/>
    <mergeCell ref="F264:F288"/>
    <mergeCell ref="E264:E288"/>
    <mergeCell ref="G264:G288"/>
    <mergeCell ref="H264:H288"/>
    <mergeCell ref="A264:A288"/>
    <mergeCell ref="B264:B288"/>
    <mergeCell ref="C264:C288"/>
    <mergeCell ref="D264:D288"/>
    <mergeCell ref="I279:I283"/>
    <mergeCell ref="AF264:AF288"/>
    <mergeCell ref="AG264:AG288"/>
    <mergeCell ref="I264:I268"/>
    <mergeCell ref="J264:J268"/>
    <mergeCell ref="L264:L268"/>
    <mergeCell ref="Q264:Q268"/>
    <mergeCell ref="K264:K268"/>
    <mergeCell ref="M264:M288"/>
    <mergeCell ref="N264:N288"/>
    <mergeCell ref="I269:I273"/>
    <mergeCell ref="J269:J273"/>
    <mergeCell ref="L269:L273"/>
    <mergeCell ref="Q269:Q273"/>
    <mergeCell ref="I274:I278"/>
    <mergeCell ref="J274:J278"/>
    <mergeCell ref="L274:L278"/>
    <mergeCell ref="Q274:Q278"/>
    <mergeCell ref="K269:K273"/>
    <mergeCell ref="L279:L283"/>
    <mergeCell ref="Q279:Q283"/>
    <mergeCell ref="I284:I288"/>
    <mergeCell ref="J284:J288"/>
    <mergeCell ref="A239:A263"/>
    <mergeCell ref="B239:B263"/>
    <mergeCell ref="C239:C263"/>
    <mergeCell ref="D239:D263"/>
    <mergeCell ref="AF239:AF263"/>
    <mergeCell ref="AG239:AG263"/>
    <mergeCell ref="I239:I243"/>
    <mergeCell ref="J239:J243"/>
    <mergeCell ref="L239:L243"/>
    <mergeCell ref="Q239:Q243"/>
    <mergeCell ref="K239:K243"/>
    <mergeCell ref="M239:M263"/>
    <mergeCell ref="N239:N263"/>
    <mergeCell ref="J254:J258"/>
    <mergeCell ref="K254:K258"/>
    <mergeCell ref="K259:K263"/>
    <mergeCell ref="I244:I248"/>
    <mergeCell ref="J244:J248"/>
    <mergeCell ref="L244:L248"/>
    <mergeCell ref="Q244:Q248"/>
    <mergeCell ref="I249:I253"/>
    <mergeCell ref="J249:J253"/>
    <mergeCell ref="L249:L253"/>
    <mergeCell ref="AC239:AC263"/>
    <mergeCell ref="R259:R263"/>
    <mergeCell ref="R239:R243"/>
    <mergeCell ref="R244:R248"/>
    <mergeCell ref="R249:R253"/>
    <mergeCell ref="R254:R258"/>
    <mergeCell ref="AE239:AE263"/>
    <mergeCell ref="F239:F263"/>
    <mergeCell ref="E239:E263"/>
    <mergeCell ref="G239:G263"/>
    <mergeCell ref="H239:H263"/>
    <mergeCell ref="P239:P263"/>
    <mergeCell ref="K244:K248"/>
    <mergeCell ref="K249:K253"/>
    <mergeCell ref="Q249:Q253"/>
    <mergeCell ref="I254:I258"/>
    <mergeCell ref="L254:L258"/>
    <mergeCell ref="Q254:Q258"/>
    <mergeCell ref="I259:I263"/>
    <mergeCell ref="J259:J263"/>
    <mergeCell ref="L259:L263"/>
    <mergeCell ref="Q259:Q263"/>
    <mergeCell ref="O239:O263"/>
    <mergeCell ref="AI214:AI238"/>
    <mergeCell ref="F214:F238"/>
    <mergeCell ref="E214:E238"/>
    <mergeCell ref="G214:G238"/>
    <mergeCell ref="H214:H238"/>
    <mergeCell ref="I219:I223"/>
    <mergeCell ref="J219:J223"/>
    <mergeCell ref="L219:L223"/>
    <mergeCell ref="Q219:Q223"/>
    <mergeCell ref="I224:I228"/>
    <mergeCell ref="J224:J228"/>
    <mergeCell ref="L224:L228"/>
    <mergeCell ref="Q224:Q228"/>
    <mergeCell ref="I229:I233"/>
    <mergeCell ref="Q229:Q233"/>
    <mergeCell ref="I234:I238"/>
    <mergeCell ref="J234:J238"/>
    <mergeCell ref="L234:L238"/>
    <mergeCell ref="Q234:Q238"/>
    <mergeCell ref="P214:P238"/>
    <mergeCell ref="K234:K238"/>
    <mergeCell ref="K219:K223"/>
    <mergeCell ref="K224:K228"/>
    <mergeCell ref="R219:R223"/>
    <mergeCell ref="R224:R228"/>
    <mergeCell ref="R229:R233"/>
    <mergeCell ref="R234:R238"/>
    <mergeCell ref="R214:R218"/>
    <mergeCell ref="A214:A238"/>
    <mergeCell ref="B214:B238"/>
    <mergeCell ref="C214:C238"/>
    <mergeCell ref="D214:D238"/>
    <mergeCell ref="AG214:AG238"/>
    <mergeCell ref="I214:I218"/>
    <mergeCell ref="J214:J218"/>
    <mergeCell ref="L214:L218"/>
    <mergeCell ref="Q214:Q218"/>
    <mergeCell ref="M214:M238"/>
    <mergeCell ref="N214:N238"/>
    <mergeCell ref="O214:O238"/>
    <mergeCell ref="J229:J233"/>
    <mergeCell ref="L229:L233"/>
    <mergeCell ref="AQ189:AQ213"/>
    <mergeCell ref="I194:I198"/>
    <mergeCell ref="J194:J198"/>
    <mergeCell ref="L194:L198"/>
    <mergeCell ref="Q194:Q198"/>
    <mergeCell ref="I199:I203"/>
    <mergeCell ref="J199:J203"/>
    <mergeCell ref="L199:L203"/>
    <mergeCell ref="Q199:Q203"/>
    <mergeCell ref="I204:I208"/>
    <mergeCell ref="L204:L208"/>
    <mergeCell ref="Q204:Q208"/>
    <mergeCell ref="I209:I213"/>
    <mergeCell ref="J209:J213"/>
    <mergeCell ref="L209:L213"/>
    <mergeCell ref="Q209:Q213"/>
    <mergeCell ref="P189:P213"/>
    <mergeCell ref="AK189:AK213"/>
    <mergeCell ref="R189:R193"/>
    <mergeCell ref="R194:R198"/>
    <mergeCell ref="R199:R203"/>
    <mergeCell ref="R204:R208"/>
    <mergeCell ref="R209:R213"/>
    <mergeCell ref="AH189:AH213"/>
    <mergeCell ref="AJ189:AJ213"/>
    <mergeCell ref="AP189:AP213"/>
    <mergeCell ref="AI189:AI213"/>
    <mergeCell ref="F189:F213"/>
    <mergeCell ref="E189:E213"/>
    <mergeCell ref="G189:G213"/>
    <mergeCell ref="H189:H213"/>
    <mergeCell ref="A189:A213"/>
    <mergeCell ref="B189:B213"/>
    <mergeCell ref="C189:C213"/>
    <mergeCell ref="D189:D213"/>
    <mergeCell ref="AF189:AF213"/>
    <mergeCell ref="AG189:AG213"/>
    <mergeCell ref="I189:I193"/>
    <mergeCell ref="J189:J193"/>
    <mergeCell ref="L189:L193"/>
    <mergeCell ref="Q189:Q193"/>
    <mergeCell ref="M189:M213"/>
    <mergeCell ref="N189:N213"/>
    <mergeCell ref="O189:O213"/>
    <mergeCell ref="J204:J208"/>
    <mergeCell ref="J169:J173"/>
    <mergeCell ref="L169:L173"/>
    <mergeCell ref="Q169:Q173"/>
    <mergeCell ref="I174:I178"/>
    <mergeCell ref="J174:J178"/>
    <mergeCell ref="L174:L178"/>
    <mergeCell ref="Q174:Q178"/>
    <mergeCell ref="I179:I183"/>
    <mergeCell ref="L179:L183"/>
    <mergeCell ref="Q179:Q183"/>
    <mergeCell ref="I184:I188"/>
    <mergeCell ref="J184:J188"/>
    <mergeCell ref="L184:L188"/>
    <mergeCell ref="Q184:Q188"/>
    <mergeCell ref="O164:O188"/>
    <mergeCell ref="P164:P188"/>
    <mergeCell ref="K179:K183"/>
    <mergeCell ref="K184:K188"/>
    <mergeCell ref="AJ139:AJ163"/>
    <mergeCell ref="AK164:AK188"/>
    <mergeCell ref="AL164:AL188"/>
    <mergeCell ref="R184:R188"/>
    <mergeCell ref="R164:R168"/>
    <mergeCell ref="R169:R173"/>
    <mergeCell ref="R174:R178"/>
    <mergeCell ref="AH164:AH188"/>
    <mergeCell ref="AJ164:AJ188"/>
    <mergeCell ref="R179:R183"/>
    <mergeCell ref="F164:F188"/>
    <mergeCell ref="E164:E188"/>
    <mergeCell ref="G164:G188"/>
    <mergeCell ref="H164:H188"/>
    <mergeCell ref="A164:A188"/>
    <mergeCell ref="B164:B188"/>
    <mergeCell ref="C164:C188"/>
    <mergeCell ref="D164:D188"/>
    <mergeCell ref="AF164:AF188"/>
    <mergeCell ref="AG164:AG188"/>
    <mergeCell ref="I164:I168"/>
    <mergeCell ref="J164:J168"/>
    <mergeCell ref="L164:L168"/>
    <mergeCell ref="Q164:Q168"/>
    <mergeCell ref="K164:K168"/>
    <mergeCell ref="M164:M188"/>
    <mergeCell ref="N164:N188"/>
    <mergeCell ref="J179:J183"/>
    <mergeCell ref="K169:K173"/>
    <mergeCell ref="K174:K178"/>
    <mergeCell ref="I169:I173"/>
    <mergeCell ref="A139:A163"/>
    <mergeCell ref="A114:A138"/>
    <mergeCell ref="B114:B138"/>
    <mergeCell ref="C114:C138"/>
    <mergeCell ref="D114:D138"/>
    <mergeCell ref="AF114:AF138"/>
    <mergeCell ref="AG114:AG138"/>
    <mergeCell ref="AQ139:AQ163"/>
    <mergeCell ref="I144:I148"/>
    <mergeCell ref="J144:J148"/>
    <mergeCell ref="L144:L148"/>
    <mergeCell ref="Q144:Q148"/>
    <mergeCell ref="I149:I153"/>
    <mergeCell ref="J149:J153"/>
    <mergeCell ref="L149:L153"/>
    <mergeCell ref="Q149:Q153"/>
    <mergeCell ref="I154:I158"/>
    <mergeCell ref="L154:L158"/>
    <mergeCell ref="Q154:Q158"/>
    <mergeCell ref="I159:I163"/>
    <mergeCell ref="J159:J163"/>
    <mergeCell ref="L159:L163"/>
    <mergeCell ref="Q159:Q163"/>
    <mergeCell ref="O139:O163"/>
    <mergeCell ref="P139:P163"/>
    <mergeCell ref="K149:K153"/>
    <mergeCell ref="K144:K148"/>
    <mergeCell ref="AK139:AK163"/>
    <mergeCell ref="AL139:AL163"/>
    <mergeCell ref="AM139:AM163"/>
    <mergeCell ref="AN139:AN163"/>
    <mergeCell ref="AO139:AO163"/>
    <mergeCell ref="R159:R163"/>
    <mergeCell ref="B139:B163"/>
    <mergeCell ref="C139:C163"/>
    <mergeCell ref="D139:D163"/>
    <mergeCell ref="AF139:AF163"/>
    <mergeCell ref="AG139:AG163"/>
    <mergeCell ref="I139:I143"/>
    <mergeCell ref="J139:J143"/>
    <mergeCell ref="L139:L143"/>
    <mergeCell ref="Q139:Q143"/>
    <mergeCell ref="K139:K143"/>
    <mergeCell ref="M139:M163"/>
    <mergeCell ref="N139:N163"/>
    <mergeCell ref="J154:J158"/>
    <mergeCell ref="AC139:AC163"/>
    <mergeCell ref="R139:R143"/>
    <mergeCell ref="R144:R148"/>
    <mergeCell ref="R149:R153"/>
    <mergeCell ref="R154:R158"/>
    <mergeCell ref="K154:K158"/>
    <mergeCell ref="F139:F163"/>
    <mergeCell ref="E139:E163"/>
    <mergeCell ref="G139:G163"/>
    <mergeCell ref="H139:H163"/>
    <mergeCell ref="Q129:Q133"/>
    <mergeCell ref="I134:I138"/>
    <mergeCell ref="J134:J138"/>
    <mergeCell ref="L134:L138"/>
    <mergeCell ref="Q134:Q138"/>
    <mergeCell ref="AL114:AL138"/>
    <mergeCell ref="AP114:AP138"/>
    <mergeCell ref="AC114:AC138"/>
    <mergeCell ref="AE114:AE138"/>
    <mergeCell ref="AH114:AH138"/>
    <mergeCell ref="AJ114:AJ138"/>
    <mergeCell ref="AN114:AN138"/>
    <mergeCell ref="AO114:AO138"/>
    <mergeCell ref="R114:R118"/>
    <mergeCell ref="R129:R133"/>
    <mergeCell ref="R134:R138"/>
    <mergeCell ref="P114:P138"/>
    <mergeCell ref="K114:K118"/>
    <mergeCell ref="K119:K123"/>
    <mergeCell ref="K134:K138"/>
    <mergeCell ref="Q99:Q103"/>
    <mergeCell ref="I104:I108"/>
    <mergeCell ref="L104:L108"/>
    <mergeCell ref="Q104:Q108"/>
    <mergeCell ref="I109:I113"/>
    <mergeCell ref="J109:J113"/>
    <mergeCell ref="L109:L113"/>
    <mergeCell ref="Q109:Q113"/>
    <mergeCell ref="P89:P113"/>
    <mergeCell ref="K109:K113"/>
    <mergeCell ref="K89:K93"/>
    <mergeCell ref="K94:K98"/>
    <mergeCell ref="I119:I123"/>
    <mergeCell ref="J119:J123"/>
    <mergeCell ref="L119:L123"/>
    <mergeCell ref="Q119:Q123"/>
    <mergeCell ref="I124:I128"/>
    <mergeCell ref="J124:J128"/>
    <mergeCell ref="L124:L128"/>
    <mergeCell ref="Q124:Q128"/>
    <mergeCell ref="Q84:Q88"/>
    <mergeCell ref="AI64:AI88"/>
    <mergeCell ref="AC64:AC88"/>
    <mergeCell ref="AH64:AH88"/>
    <mergeCell ref="AC89:AC113"/>
    <mergeCell ref="AH89:AH113"/>
    <mergeCell ref="R99:R103"/>
    <mergeCell ref="R104:R108"/>
    <mergeCell ref="R109:R113"/>
    <mergeCell ref="R89:R93"/>
    <mergeCell ref="R94:R98"/>
    <mergeCell ref="AI89:AI113"/>
    <mergeCell ref="A89:A113"/>
    <mergeCell ref="B89:B113"/>
    <mergeCell ref="C89:C113"/>
    <mergeCell ref="D89:D113"/>
    <mergeCell ref="AF89:AF113"/>
    <mergeCell ref="AG89:AG113"/>
    <mergeCell ref="I89:I93"/>
    <mergeCell ref="J89:J93"/>
    <mergeCell ref="L89:L93"/>
    <mergeCell ref="Q89:Q93"/>
    <mergeCell ref="M89:M113"/>
    <mergeCell ref="N89:N113"/>
    <mergeCell ref="O89:O113"/>
    <mergeCell ref="J104:J108"/>
    <mergeCell ref="I94:I98"/>
    <mergeCell ref="J94:J98"/>
    <mergeCell ref="L94:L98"/>
    <mergeCell ref="Q94:Q98"/>
    <mergeCell ref="I99:I103"/>
    <mergeCell ref="J99:J103"/>
    <mergeCell ref="AQ39:AQ63"/>
    <mergeCell ref="I44:I48"/>
    <mergeCell ref="J44:J48"/>
    <mergeCell ref="L44:L48"/>
    <mergeCell ref="Q44:Q48"/>
    <mergeCell ref="I49:I53"/>
    <mergeCell ref="J49:J53"/>
    <mergeCell ref="L49:L53"/>
    <mergeCell ref="Q59:Q63"/>
    <mergeCell ref="O39:O63"/>
    <mergeCell ref="AO39:AO63"/>
    <mergeCell ref="AP39:AP63"/>
    <mergeCell ref="AI39:AI63"/>
    <mergeCell ref="AH39:AH63"/>
    <mergeCell ref="AM39:AM63"/>
    <mergeCell ref="AN39:AN63"/>
    <mergeCell ref="AG64:AG88"/>
    <mergeCell ref="I64:I68"/>
    <mergeCell ref="J64:J68"/>
    <mergeCell ref="L64:L68"/>
    <mergeCell ref="Q64:Q68"/>
    <mergeCell ref="K64:K68"/>
    <mergeCell ref="R74:R78"/>
    <mergeCell ref="R79:R83"/>
    <mergeCell ref="R84:R88"/>
    <mergeCell ref="AD64:AD88"/>
    <mergeCell ref="AQ64:AQ88"/>
    <mergeCell ref="I69:I73"/>
    <mergeCell ref="J69:J73"/>
    <mergeCell ref="L69:L73"/>
    <mergeCell ref="Q69:Q73"/>
    <mergeCell ref="I74:I78"/>
    <mergeCell ref="A64:A88"/>
    <mergeCell ref="B64:B88"/>
    <mergeCell ref="C64:C88"/>
    <mergeCell ref="D64:D88"/>
    <mergeCell ref="AF64:AF88"/>
    <mergeCell ref="A28:A38"/>
    <mergeCell ref="B28:B38"/>
    <mergeCell ref="H28:H38"/>
    <mergeCell ref="J37:J38"/>
    <mergeCell ref="O28:O38"/>
    <mergeCell ref="L28:L29"/>
    <mergeCell ref="J30:J32"/>
    <mergeCell ref="F39:F63"/>
    <mergeCell ref="E39:E63"/>
    <mergeCell ref="G39:G63"/>
    <mergeCell ref="H39:H63"/>
    <mergeCell ref="A39:A63"/>
    <mergeCell ref="B39:B63"/>
    <mergeCell ref="C39:C63"/>
    <mergeCell ref="D39:D63"/>
    <mergeCell ref="AF39:AF63"/>
    <mergeCell ref="I39:I43"/>
    <mergeCell ref="J39:J43"/>
    <mergeCell ref="L39:L43"/>
    <mergeCell ref="Q39:Q43"/>
    <mergeCell ref="K39:K43"/>
    <mergeCell ref="M39:M63"/>
    <mergeCell ref="N39:N63"/>
    <mergeCell ref="J54:J58"/>
    <mergeCell ref="J74:J78"/>
    <mergeCell ref="L74:L78"/>
    <mergeCell ref="Q74:Q78"/>
    <mergeCell ref="AF25:AG25"/>
    <mergeCell ref="AQ25:AR25"/>
    <mergeCell ref="R414:R418"/>
    <mergeCell ref="AK64:AK88"/>
    <mergeCell ref="AL64:AL88"/>
    <mergeCell ref="AK89:AK113"/>
    <mergeCell ref="AL89:AL113"/>
    <mergeCell ref="AO89:AO113"/>
    <mergeCell ref="AP89:AP113"/>
    <mergeCell ref="AK114:AK138"/>
    <mergeCell ref="A26:A27"/>
    <mergeCell ref="B26:B27"/>
    <mergeCell ref="E26:E27"/>
    <mergeCell ref="M26:M27"/>
    <mergeCell ref="G26:H26"/>
    <mergeCell ref="F26:F27"/>
    <mergeCell ref="C26:D26"/>
    <mergeCell ref="D28:D38"/>
    <mergeCell ref="F28:F38"/>
    <mergeCell ref="I35:I36"/>
    <mergeCell ref="I37:I38"/>
    <mergeCell ref="I33:I34"/>
    <mergeCell ref="G28:G38"/>
    <mergeCell ref="I28:I29"/>
    <mergeCell ref="I30:I32"/>
    <mergeCell ref="J35:J36"/>
    <mergeCell ref="L35:L36"/>
    <mergeCell ref="L37:L38"/>
    <mergeCell ref="J28:J29"/>
    <mergeCell ref="K33:K34"/>
    <mergeCell ref="L33:L34"/>
    <mergeCell ref="AL28:AL38"/>
    <mergeCell ref="Q26:Q27"/>
    <mergeCell ref="AD28:AD38"/>
    <mergeCell ref="AR26:AR27"/>
    <mergeCell ref="AM26:AP26"/>
    <mergeCell ref="AP28:AP38"/>
    <mergeCell ref="AR28:AR29"/>
    <mergeCell ref="AR30:AR32"/>
    <mergeCell ref="AR33:AR34"/>
    <mergeCell ref="AR35:AR36"/>
    <mergeCell ref="AR37:AR38"/>
    <mergeCell ref="AM28:AM38"/>
    <mergeCell ref="AN28:AN38"/>
    <mergeCell ref="AO28:AO38"/>
    <mergeCell ref="L30:L32"/>
    <mergeCell ref="J33:J34"/>
    <mergeCell ref="Q33:Q34"/>
    <mergeCell ref="Q37:Q38"/>
    <mergeCell ref="N28:N38"/>
    <mergeCell ref="AF26:AG26"/>
    <mergeCell ref="AQ28:AQ38"/>
    <mergeCell ref="AQ26:AQ27"/>
    <mergeCell ref="Q28:Q29"/>
    <mergeCell ref="Q30:Q32"/>
    <mergeCell ref="Q35:Q36"/>
    <mergeCell ref="R33:R34"/>
    <mergeCell ref="R35:R36"/>
    <mergeCell ref="K35:K36"/>
    <mergeCell ref="K37:K38"/>
    <mergeCell ref="AE28:AE38"/>
    <mergeCell ref="M28:M38"/>
    <mergeCell ref="K28:K29"/>
    <mergeCell ref="K30:K32"/>
    <mergeCell ref="AJ28:AJ38"/>
    <mergeCell ref="AK28:AK38"/>
    <mergeCell ref="AH28:AH38"/>
    <mergeCell ref="Q49:Q53"/>
    <mergeCell ref="I54:I58"/>
    <mergeCell ref="L54:L58"/>
    <mergeCell ref="Q54:Q58"/>
    <mergeCell ref="Q114:Q118"/>
    <mergeCell ref="M114:M138"/>
    <mergeCell ref="N114:N138"/>
    <mergeCell ref="O114:O138"/>
    <mergeCell ref="J129:J133"/>
    <mergeCell ref="P39:P63"/>
    <mergeCell ref="R39:R43"/>
    <mergeCell ref="R44:R48"/>
    <mergeCell ref="R49:R53"/>
    <mergeCell ref="R54:R58"/>
    <mergeCell ref="AD39:AD63"/>
    <mergeCell ref="AG28:AG38"/>
    <mergeCell ref="AF28:AF38"/>
    <mergeCell ref="O64:O88"/>
    <mergeCell ref="P64:P88"/>
    <mergeCell ref="K79:K83"/>
    <mergeCell ref="K84:K88"/>
    <mergeCell ref="K69:K73"/>
    <mergeCell ref="K74:K78"/>
    <mergeCell ref="AG39:AG63"/>
    <mergeCell ref="I79:I83"/>
    <mergeCell ref="L79:L83"/>
    <mergeCell ref="Q79:Q83"/>
    <mergeCell ref="I84:I88"/>
    <mergeCell ref="J84:J88"/>
    <mergeCell ref="M64:M88"/>
    <mergeCell ref="N64:N88"/>
    <mergeCell ref="J79:J83"/>
    <mergeCell ref="F89:F113"/>
    <mergeCell ref="E89:E113"/>
    <mergeCell ref="G89:G113"/>
    <mergeCell ref="H89:H113"/>
    <mergeCell ref="F114:F138"/>
    <mergeCell ref="E114:E138"/>
    <mergeCell ref="G114:G138"/>
    <mergeCell ref="H114:H138"/>
    <mergeCell ref="I59:I63"/>
    <mergeCell ref="J59:J63"/>
    <mergeCell ref="L59:L63"/>
    <mergeCell ref="I114:I118"/>
    <mergeCell ref="J114:J118"/>
    <mergeCell ref="L114:L118"/>
    <mergeCell ref="K124:K128"/>
    <mergeCell ref="K129:K133"/>
    <mergeCell ref="I129:I133"/>
    <mergeCell ref="L129:L133"/>
    <mergeCell ref="L84:L88"/>
    <mergeCell ref="L99:L103"/>
    <mergeCell ref="A20:B20"/>
    <mergeCell ref="AR484:AR488"/>
    <mergeCell ref="G22:H22"/>
    <mergeCell ref="J23:K23"/>
    <mergeCell ref="J20:K20"/>
    <mergeCell ref="AC26:AC27"/>
    <mergeCell ref="AJ39:AJ63"/>
    <mergeCell ref="AK39:AK63"/>
    <mergeCell ref="AL39:AL63"/>
    <mergeCell ref="K474:K478"/>
    <mergeCell ref="K444:K448"/>
    <mergeCell ref="K449:K453"/>
    <mergeCell ref="K334:K338"/>
    <mergeCell ref="K344:K348"/>
    <mergeCell ref="K349:K353"/>
    <mergeCell ref="K44:K48"/>
    <mergeCell ref="K49:K53"/>
    <mergeCell ref="K54:K58"/>
    <mergeCell ref="K59:K63"/>
    <mergeCell ref="C28:C38"/>
    <mergeCell ref="E28:E38"/>
    <mergeCell ref="K99:K103"/>
    <mergeCell ref="K104:K108"/>
    <mergeCell ref="K309:K313"/>
    <mergeCell ref="K189:K193"/>
    <mergeCell ref="K194:K198"/>
    <mergeCell ref="K199:K203"/>
    <mergeCell ref="K204:K208"/>
    <mergeCell ref="F64:F88"/>
    <mergeCell ref="E64:E88"/>
    <mergeCell ref="G64:G88"/>
    <mergeCell ref="H64:H88"/>
    <mergeCell ref="A25:P25"/>
    <mergeCell ref="K284:K288"/>
    <mergeCell ref="K379:K383"/>
    <mergeCell ref="K384:K388"/>
    <mergeCell ref="K229:K233"/>
    <mergeCell ref="K214:K218"/>
    <mergeCell ref="K319:K323"/>
    <mergeCell ref="K299:K303"/>
    <mergeCell ref="AF214:AF238"/>
    <mergeCell ref="AJ64:AJ88"/>
    <mergeCell ref="AJ89:AJ113"/>
    <mergeCell ref="L284:L288"/>
    <mergeCell ref="Q284:Q288"/>
    <mergeCell ref="O264:O288"/>
    <mergeCell ref="P264:P288"/>
    <mergeCell ref="K274:K278"/>
    <mergeCell ref="K279:K283"/>
    <mergeCell ref="AJ264:AJ288"/>
    <mergeCell ref="AC264:AC288"/>
    <mergeCell ref="R264:R268"/>
    <mergeCell ref="R269:R273"/>
    <mergeCell ref="R274:R278"/>
    <mergeCell ref="R279:R283"/>
    <mergeCell ref="R284:R288"/>
    <mergeCell ref="K209:K213"/>
    <mergeCell ref="K159:K163"/>
    <mergeCell ref="AI239:AI263"/>
    <mergeCell ref="AI264:AI288"/>
    <mergeCell ref="AH239:AH263"/>
    <mergeCell ref="AH264:AH288"/>
    <mergeCell ref="N26:P26"/>
    <mergeCell ref="P28:P38"/>
  </mergeCells>
  <phoneticPr fontId="2" type="noConversion"/>
  <conditionalFormatting sqref="H28:H488">
    <cfRule type="expression" dxfId="209" priority="135" stopIfTrue="1">
      <formula>$G28&lt;&gt;"Otros"</formula>
    </cfRule>
    <cfRule type="expression" dxfId="208" priority="136" stopIfTrue="1">
      <formula>AND($E28&lt;&gt;"",$G28="Otros")</formula>
    </cfRule>
  </conditionalFormatting>
  <conditionalFormatting sqref="I28:I488">
    <cfRule type="expression" dxfId="207" priority="13" stopIfTrue="1">
      <formula>$J28&lt;&gt;""</formula>
    </cfRule>
  </conditionalFormatting>
  <conditionalFormatting sqref="L28:L488">
    <cfRule type="expression" dxfId="206" priority="2" stopIfTrue="1">
      <formula>AND($K28="Entorno",$L28="Interno")</formula>
    </cfRule>
  </conditionalFormatting>
  <conditionalFormatting sqref="P28:P488">
    <cfRule type="cellIs" dxfId="205" priority="4" stopIfTrue="1" operator="equal">
      <formula>"IV"</formula>
    </cfRule>
    <cfRule type="cellIs" dxfId="204" priority="5" stopIfTrue="1" operator="equal">
      <formula>"III"</formula>
    </cfRule>
    <cfRule type="cellIs" dxfId="203" priority="7" stopIfTrue="1" operator="equal">
      <formula>"II"</formula>
    </cfRule>
    <cfRule type="cellIs" dxfId="202" priority="8" stopIfTrue="1" operator="equal">
      <formula>"I"</formula>
    </cfRule>
  </conditionalFormatting>
  <conditionalFormatting sqref="S119:U119 Z119:AB119 S120:AB123">
    <cfRule type="expression" dxfId="201" priority="122" stopIfTrue="1">
      <formula>$Q$119="SI"</formula>
    </cfRule>
  </conditionalFormatting>
  <conditionalFormatting sqref="S69:Z73">
    <cfRule type="expression" dxfId="200" priority="126" stopIfTrue="1">
      <formula>$Q$69="SI"</formula>
    </cfRule>
  </conditionalFormatting>
  <conditionalFormatting sqref="S169:Z173">
    <cfRule type="expression" dxfId="199" priority="127" stopIfTrue="1">
      <formula>$Q$169="SI"</formula>
    </cfRule>
  </conditionalFormatting>
  <conditionalFormatting sqref="S219:Z223">
    <cfRule type="expression" dxfId="198" priority="134" stopIfTrue="1">
      <formula>$Q$219="SI"</formula>
    </cfRule>
  </conditionalFormatting>
  <conditionalFormatting sqref="S269:Z273">
    <cfRule type="expression" dxfId="197" priority="133" stopIfTrue="1">
      <formula>$Q$269="SI"</formula>
    </cfRule>
  </conditionalFormatting>
  <conditionalFormatting sqref="S319:Z323">
    <cfRule type="expression" dxfId="196" priority="132" stopIfTrue="1">
      <formula>$Q$319="SI"</formula>
    </cfRule>
  </conditionalFormatting>
  <conditionalFormatting sqref="S369:Z373">
    <cfRule type="expression" dxfId="195" priority="131" stopIfTrue="1">
      <formula>$Q$369="SI"</formula>
    </cfRule>
  </conditionalFormatting>
  <conditionalFormatting sqref="S419:Z423">
    <cfRule type="expression" dxfId="194" priority="130" stopIfTrue="1">
      <formula>$Q$419="SI"</formula>
    </cfRule>
  </conditionalFormatting>
  <conditionalFormatting sqref="S469:Z473">
    <cfRule type="expression" dxfId="193" priority="129" stopIfTrue="1">
      <formula>$Q$469="SI"</formula>
    </cfRule>
  </conditionalFormatting>
  <conditionalFormatting sqref="S474:Z478">
    <cfRule type="expression" dxfId="192" priority="128" stopIfTrue="1">
      <formula>$Q$474="SI"</formula>
    </cfRule>
  </conditionalFormatting>
  <conditionalFormatting sqref="S28:AB29">
    <cfRule type="expression" dxfId="191" priority="25" stopIfTrue="1">
      <formula>$Q$28="SI"</formula>
    </cfRule>
  </conditionalFormatting>
  <conditionalFormatting sqref="S30:AB32">
    <cfRule type="expression" dxfId="190" priority="26" stopIfTrue="1">
      <formula>$Q$30="SI"</formula>
    </cfRule>
  </conditionalFormatting>
  <conditionalFormatting sqref="S33:AB34">
    <cfRule type="expression" dxfId="189" priority="27" stopIfTrue="1">
      <formula>$Q$33="SI"</formula>
    </cfRule>
  </conditionalFormatting>
  <conditionalFormatting sqref="S35:AB36">
    <cfRule type="expression" dxfId="188" priority="28" stopIfTrue="1">
      <formula>$Q$35="SI"</formula>
    </cfRule>
  </conditionalFormatting>
  <conditionalFormatting sqref="S37:AB38">
    <cfRule type="expression" dxfId="187" priority="29" stopIfTrue="1">
      <formula>$Q$37="SI"</formula>
    </cfRule>
  </conditionalFormatting>
  <conditionalFormatting sqref="S39:AB43">
    <cfRule type="expression" dxfId="186" priority="35" stopIfTrue="1">
      <formula>$Q$39="SI"</formula>
    </cfRule>
  </conditionalFormatting>
  <conditionalFormatting sqref="S44:AB48">
    <cfRule type="expression" dxfId="185" priority="36" stopIfTrue="1">
      <formula>$Q$44="SI"</formula>
    </cfRule>
  </conditionalFormatting>
  <conditionalFormatting sqref="S49:AB53">
    <cfRule type="expression" dxfId="184" priority="37" stopIfTrue="1">
      <formula>$Q$49="SI"</formula>
    </cfRule>
  </conditionalFormatting>
  <conditionalFormatting sqref="S54:AB58">
    <cfRule type="expression" dxfId="183" priority="38" stopIfTrue="1">
      <formula>$Q$54="SI"</formula>
    </cfRule>
  </conditionalFormatting>
  <conditionalFormatting sqref="S59:AB63">
    <cfRule type="expression" dxfId="182" priority="39" stopIfTrue="1">
      <formula>$Q$59="SI"</formula>
    </cfRule>
  </conditionalFormatting>
  <conditionalFormatting sqref="S64:AB68">
    <cfRule type="expression" dxfId="181" priority="40" stopIfTrue="1">
      <formula>$Q$64="SI"</formula>
    </cfRule>
  </conditionalFormatting>
  <conditionalFormatting sqref="S74:AB78">
    <cfRule type="expression" dxfId="180" priority="42" stopIfTrue="1">
      <formula>$Q$74="SI"</formula>
    </cfRule>
  </conditionalFormatting>
  <conditionalFormatting sqref="S79:AB83">
    <cfRule type="expression" dxfId="179" priority="43" stopIfTrue="1">
      <formula>$Q$79="SI"</formula>
    </cfRule>
  </conditionalFormatting>
  <conditionalFormatting sqref="S84:AB88">
    <cfRule type="expression" dxfId="178" priority="44" stopIfTrue="1">
      <formula>$Q$84="SI"</formula>
    </cfRule>
  </conditionalFormatting>
  <conditionalFormatting sqref="S89:AB93">
    <cfRule type="expression" dxfId="177" priority="45" stopIfTrue="1">
      <formula>$Q$89="SI"</formula>
    </cfRule>
  </conditionalFormatting>
  <conditionalFormatting sqref="S94:AB98">
    <cfRule type="expression" dxfId="176" priority="46" stopIfTrue="1">
      <formula>$Q$94="SI"</formula>
    </cfRule>
  </conditionalFormatting>
  <conditionalFormatting sqref="S99:AB103">
    <cfRule type="expression" dxfId="175" priority="47" stopIfTrue="1">
      <formula>$Q$99="SI"</formula>
    </cfRule>
  </conditionalFormatting>
  <conditionalFormatting sqref="S104:AB108">
    <cfRule type="expression" dxfId="174" priority="48" stopIfTrue="1">
      <formula>$Q$104="SI"</formula>
    </cfRule>
  </conditionalFormatting>
  <conditionalFormatting sqref="S109:AB113">
    <cfRule type="expression" dxfId="173" priority="49" stopIfTrue="1">
      <formula>$Q$109="SI"</formula>
    </cfRule>
  </conditionalFormatting>
  <conditionalFormatting sqref="S114:AB118">
    <cfRule type="expression" dxfId="172" priority="50" stopIfTrue="1">
      <formula>$Q$114="SI"</formula>
    </cfRule>
  </conditionalFormatting>
  <conditionalFormatting sqref="S124:AB128">
    <cfRule type="expression" dxfId="171" priority="51" stopIfTrue="1">
      <formula>$Q$124="SI"</formula>
    </cfRule>
  </conditionalFormatting>
  <conditionalFormatting sqref="S129:AB133">
    <cfRule type="expression" dxfId="170" priority="52" stopIfTrue="1">
      <formula>$Q$129="SI"</formula>
    </cfRule>
  </conditionalFormatting>
  <conditionalFormatting sqref="S134:AB138">
    <cfRule type="expression" dxfId="169" priority="53" stopIfTrue="1">
      <formula>$Q$134="SI"</formula>
    </cfRule>
  </conditionalFormatting>
  <conditionalFormatting sqref="S139:AB143">
    <cfRule type="expression" dxfId="168" priority="54" stopIfTrue="1">
      <formula>$Q$139="SI"</formula>
    </cfRule>
  </conditionalFormatting>
  <conditionalFormatting sqref="S144:AB148">
    <cfRule type="expression" dxfId="167" priority="55" stopIfTrue="1">
      <formula>$Q$144="SI"</formula>
    </cfRule>
  </conditionalFormatting>
  <conditionalFormatting sqref="S149:AB153">
    <cfRule type="expression" dxfId="166" priority="56" stopIfTrue="1">
      <formula>$Q$149="SI"</formula>
    </cfRule>
  </conditionalFormatting>
  <conditionalFormatting sqref="S154:AB158">
    <cfRule type="expression" dxfId="165" priority="57" stopIfTrue="1">
      <formula>$Q$154="SI"</formula>
    </cfRule>
  </conditionalFormatting>
  <conditionalFormatting sqref="S159:AB163">
    <cfRule type="expression" dxfId="164" priority="58" stopIfTrue="1">
      <formula>$Q$159="SI"</formula>
    </cfRule>
  </conditionalFormatting>
  <conditionalFormatting sqref="S164:AB168">
    <cfRule type="expression" dxfId="163" priority="59" stopIfTrue="1">
      <formula>$Q$164="SI"</formula>
    </cfRule>
  </conditionalFormatting>
  <conditionalFormatting sqref="S174:AB178">
    <cfRule type="expression" dxfId="162" priority="61" stopIfTrue="1">
      <formula>$Q$174="SI"</formula>
    </cfRule>
  </conditionalFormatting>
  <conditionalFormatting sqref="S179:AB183">
    <cfRule type="expression" dxfId="161" priority="62" stopIfTrue="1">
      <formula>$Q$179="SI"</formula>
    </cfRule>
  </conditionalFormatting>
  <conditionalFormatting sqref="S184:AB188">
    <cfRule type="expression" dxfId="160" priority="63" stopIfTrue="1">
      <formula>$Q$184="SI"</formula>
    </cfRule>
  </conditionalFormatting>
  <conditionalFormatting sqref="S189:AB193">
    <cfRule type="expression" dxfId="159" priority="64" stopIfTrue="1">
      <formula>$Q$189="SI"</formula>
    </cfRule>
  </conditionalFormatting>
  <conditionalFormatting sqref="S194:AB198">
    <cfRule type="expression" dxfId="158" priority="65" stopIfTrue="1">
      <formula>$Q$194="SI"</formula>
    </cfRule>
  </conditionalFormatting>
  <conditionalFormatting sqref="S199:AB203">
    <cfRule type="expression" dxfId="157" priority="66" stopIfTrue="1">
      <formula>$Q$199="SI"</formula>
    </cfRule>
  </conditionalFormatting>
  <conditionalFormatting sqref="S204:AB208">
    <cfRule type="expression" dxfId="156" priority="67" stopIfTrue="1">
      <formula>$Q$204="SI"</formula>
    </cfRule>
  </conditionalFormatting>
  <conditionalFormatting sqref="S209:AB213">
    <cfRule type="expression" dxfId="155" priority="68" stopIfTrue="1">
      <formula>$Q$209="SI"</formula>
    </cfRule>
  </conditionalFormatting>
  <conditionalFormatting sqref="S214:AB218">
    <cfRule type="expression" dxfId="154" priority="69" stopIfTrue="1">
      <formula>$Q$214="SI"</formula>
    </cfRule>
  </conditionalFormatting>
  <conditionalFormatting sqref="S224:AB228">
    <cfRule type="expression" dxfId="153" priority="71" stopIfTrue="1">
      <formula>$Q$224="SI"</formula>
    </cfRule>
  </conditionalFormatting>
  <conditionalFormatting sqref="S229:AB233">
    <cfRule type="expression" dxfId="152" priority="72" stopIfTrue="1">
      <formula>$Q$229="SI"</formula>
    </cfRule>
  </conditionalFormatting>
  <conditionalFormatting sqref="S234:AB238">
    <cfRule type="expression" dxfId="151" priority="73" stopIfTrue="1">
      <formula>$Q$234="SI"</formula>
    </cfRule>
  </conditionalFormatting>
  <conditionalFormatting sqref="S239:AB243">
    <cfRule type="expression" dxfId="150" priority="74" stopIfTrue="1">
      <formula>$Q$239="SI"</formula>
    </cfRule>
  </conditionalFormatting>
  <conditionalFormatting sqref="S244:AB248">
    <cfRule type="expression" dxfId="149" priority="75" stopIfTrue="1">
      <formula>$Q$244="SI"</formula>
    </cfRule>
  </conditionalFormatting>
  <conditionalFormatting sqref="S249:AB253">
    <cfRule type="expression" dxfId="148" priority="76" stopIfTrue="1">
      <formula>$Q$249="SI"</formula>
    </cfRule>
  </conditionalFormatting>
  <conditionalFormatting sqref="S254:AB258">
    <cfRule type="expression" dxfId="147" priority="77" stopIfTrue="1">
      <formula>$Q$254="SI"</formula>
    </cfRule>
  </conditionalFormatting>
  <conditionalFormatting sqref="S259:AB263">
    <cfRule type="expression" dxfId="146" priority="78" stopIfTrue="1">
      <formula>$Q$259="SI"</formula>
    </cfRule>
  </conditionalFormatting>
  <conditionalFormatting sqref="S264:AB268 S274:AB278 S284:AB288">
    <cfRule type="expression" dxfId="145" priority="79" stopIfTrue="1">
      <formula>$Q$264="SI"</formula>
    </cfRule>
  </conditionalFormatting>
  <conditionalFormatting sqref="S279:AB283">
    <cfRule type="expression" dxfId="144" priority="81" stopIfTrue="1">
      <formula>$Q$269="SI"</formula>
    </cfRule>
  </conditionalFormatting>
  <conditionalFormatting sqref="S289:AB293">
    <cfRule type="expression" dxfId="143" priority="82" stopIfTrue="1">
      <formula>$Q$289="SI"</formula>
    </cfRule>
  </conditionalFormatting>
  <conditionalFormatting sqref="S294:AB298">
    <cfRule type="expression" dxfId="142" priority="83" stopIfTrue="1">
      <formula>$Q$294="SI"</formula>
    </cfRule>
  </conditionalFormatting>
  <conditionalFormatting sqref="S299:AB303">
    <cfRule type="expression" dxfId="141" priority="84" stopIfTrue="1">
      <formula>$Q$299="SI"</formula>
    </cfRule>
  </conditionalFormatting>
  <conditionalFormatting sqref="S304:AB308">
    <cfRule type="expression" dxfId="140" priority="85" stopIfTrue="1">
      <formula>$Q$304="SI"</formula>
    </cfRule>
  </conditionalFormatting>
  <conditionalFormatting sqref="S309:AB313">
    <cfRule type="expression" dxfId="139" priority="86" stopIfTrue="1">
      <formula>$Q$309="SI"</formula>
    </cfRule>
  </conditionalFormatting>
  <conditionalFormatting sqref="S314:AB318">
    <cfRule type="expression" dxfId="138" priority="87" stopIfTrue="1">
      <formula>$Q$314="SI"</formula>
    </cfRule>
  </conditionalFormatting>
  <conditionalFormatting sqref="S324:AB328">
    <cfRule type="expression" dxfId="137" priority="89" stopIfTrue="1">
      <formula>$Q$324="SI"</formula>
    </cfRule>
  </conditionalFormatting>
  <conditionalFormatting sqref="S329:AB333">
    <cfRule type="expression" dxfId="136" priority="90" stopIfTrue="1">
      <formula>$Q$329="SI"</formula>
    </cfRule>
  </conditionalFormatting>
  <conditionalFormatting sqref="S334:AB338">
    <cfRule type="expression" dxfId="135" priority="91" stopIfTrue="1">
      <formula>$Q$334="SI"</formula>
    </cfRule>
  </conditionalFormatting>
  <conditionalFormatting sqref="S339:AB343">
    <cfRule type="expression" dxfId="134" priority="92" stopIfTrue="1">
      <formula>$Q$339="SI"</formula>
    </cfRule>
  </conditionalFormatting>
  <conditionalFormatting sqref="S344:AB348">
    <cfRule type="expression" dxfId="133" priority="93" stopIfTrue="1">
      <formula>$Q$344="SI"</formula>
    </cfRule>
  </conditionalFormatting>
  <conditionalFormatting sqref="S349:AB353">
    <cfRule type="expression" dxfId="132" priority="94" stopIfTrue="1">
      <formula>$Q$349="SI"</formula>
    </cfRule>
  </conditionalFormatting>
  <conditionalFormatting sqref="S354:AB358">
    <cfRule type="expression" dxfId="131" priority="95" stopIfTrue="1">
      <formula>$Q$354="SI"</formula>
    </cfRule>
  </conditionalFormatting>
  <conditionalFormatting sqref="S359:AB363">
    <cfRule type="expression" dxfId="130" priority="96" stopIfTrue="1">
      <formula>$Q$359="SI"</formula>
    </cfRule>
  </conditionalFormatting>
  <conditionalFormatting sqref="S364:AB368">
    <cfRule type="expression" dxfId="129" priority="97" stopIfTrue="1">
      <formula>$Q$364="SI"</formula>
    </cfRule>
  </conditionalFormatting>
  <conditionalFormatting sqref="S374:AB378">
    <cfRule type="expression" dxfId="128" priority="99" stopIfTrue="1">
      <formula>$Q$374="SI"</formula>
    </cfRule>
  </conditionalFormatting>
  <conditionalFormatting sqref="S379:AB383">
    <cfRule type="expression" dxfId="127" priority="100" stopIfTrue="1">
      <formula>$Q$379="SI"</formula>
    </cfRule>
  </conditionalFormatting>
  <conditionalFormatting sqref="S384:AB388">
    <cfRule type="expression" dxfId="126" priority="101" stopIfTrue="1">
      <formula>$Q$384="SI"</formula>
    </cfRule>
  </conditionalFormatting>
  <conditionalFormatting sqref="S389:AB393">
    <cfRule type="expression" dxfId="125" priority="102" stopIfTrue="1">
      <formula>$Q$389="SI"</formula>
    </cfRule>
  </conditionalFormatting>
  <conditionalFormatting sqref="S394:AB398">
    <cfRule type="expression" dxfId="124" priority="103" stopIfTrue="1">
      <formula>$Q$394="SI"</formula>
    </cfRule>
  </conditionalFormatting>
  <conditionalFormatting sqref="S399:AB403">
    <cfRule type="expression" dxfId="123" priority="104" stopIfTrue="1">
      <formula>$Q$399="SI"</formula>
    </cfRule>
  </conditionalFormatting>
  <conditionalFormatting sqref="S404:AB408">
    <cfRule type="expression" dxfId="122" priority="105" stopIfTrue="1">
      <formula>$Q$404="SI"</formula>
    </cfRule>
  </conditionalFormatting>
  <conditionalFormatting sqref="S409:AB413">
    <cfRule type="expression" dxfId="121" priority="106" stopIfTrue="1">
      <formula>$Q$409="SI"</formula>
    </cfRule>
  </conditionalFormatting>
  <conditionalFormatting sqref="S414:AB418">
    <cfRule type="expression" dxfId="120" priority="107" stopIfTrue="1">
      <formula>$Q$414="SI"</formula>
    </cfRule>
  </conditionalFormatting>
  <conditionalFormatting sqref="S424:AB428">
    <cfRule type="expression" dxfId="119" priority="109" stopIfTrue="1">
      <formula>$Q$424="SI"</formula>
    </cfRule>
  </conditionalFormatting>
  <conditionalFormatting sqref="S429:AB433">
    <cfRule type="expression" dxfId="118" priority="110" stopIfTrue="1">
      <formula>$Q$429="SI"</formula>
    </cfRule>
  </conditionalFormatting>
  <conditionalFormatting sqref="S434:AB438">
    <cfRule type="expression" dxfId="117" priority="111" stopIfTrue="1">
      <formula>$Q$434="SI"</formula>
    </cfRule>
  </conditionalFormatting>
  <conditionalFormatting sqref="S439:AB443">
    <cfRule type="expression" dxfId="116" priority="112" stopIfTrue="1">
      <formula>$Q$439="SI"</formula>
    </cfRule>
  </conditionalFormatting>
  <conditionalFormatting sqref="S444:AB448">
    <cfRule type="expression" dxfId="115" priority="113" stopIfTrue="1">
      <formula>$Q$444="SI"</formula>
    </cfRule>
  </conditionalFormatting>
  <conditionalFormatting sqref="S449:AB453">
    <cfRule type="expression" dxfId="114" priority="114" stopIfTrue="1">
      <formula>$Q$449="SI"</formula>
    </cfRule>
  </conditionalFormatting>
  <conditionalFormatting sqref="S454:AB458">
    <cfRule type="expression" dxfId="113" priority="115" stopIfTrue="1">
      <formula>$Q$454="SI"</formula>
    </cfRule>
  </conditionalFormatting>
  <conditionalFormatting sqref="S459:AB463">
    <cfRule type="expression" dxfId="112" priority="116" stopIfTrue="1">
      <formula>$Q$459="SI"</formula>
    </cfRule>
  </conditionalFormatting>
  <conditionalFormatting sqref="S464:AB468">
    <cfRule type="expression" dxfId="111" priority="117" stopIfTrue="1">
      <formula>$Q$464="SI"</formula>
    </cfRule>
  </conditionalFormatting>
  <conditionalFormatting sqref="S479:AB483">
    <cfRule type="expression" dxfId="110" priority="119" stopIfTrue="1">
      <formula>$Q$479="SI"</formula>
    </cfRule>
  </conditionalFormatting>
  <conditionalFormatting sqref="S484:AB488">
    <cfRule type="expression" dxfId="109" priority="121" stopIfTrue="1">
      <formula>$Q$484="SI"</formula>
    </cfRule>
  </conditionalFormatting>
  <conditionalFormatting sqref="V119:Y119">
    <cfRule type="expression" dxfId="108" priority="1" stopIfTrue="1">
      <formula>$Q$114="SI"</formula>
    </cfRule>
  </conditionalFormatting>
  <conditionalFormatting sqref="AA69:AB73">
    <cfRule type="expression" dxfId="107" priority="41" stopIfTrue="1">
      <formula>$S$69="SI"</formula>
    </cfRule>
  </conditionalFormatting>
  <conditionalFormatting sqref="AA169:AB173">
    <cfRule type="expression" dxfId="106" priority="60" stopIfTrue="1">
      <formula>$S$169="SI"</formula>
    </cfRule>
  </conditionalFormatting>
  <conditionalFormatting sqref="AA219:AB223">
    <cfRule type="expression" dxfId="105" priority="70" stopIfTrue="1">
      <formula>$S$219="SI"</formula>
    </cfRule>
  </conditionalFormatting>
  <conditionalFormatting sqref="AA269:AB273">
    <cfRule type="expression" dxfId="104" priority="80" stopIfTrue="1">
      <formula>$S$269="SI"</formula>
    </cfRule>
  </conditionalFormatting>
  <conditionalFormatting sqref="AA319:AB323">
    <cfRule type="expression" dxfId="103" priority="88" stopIfTrue="1">
      <formula>$S$319="SI"</formula>
    </cfRule>
  </conditionalFormatting>
  <conditionalFormatting sqref="AA369:AB373">
    <cfRule type="expression" dxfId="102" priority="98" stopIfTrue="1">
      <formula>$S$369="SI"</formula>
    </cfRule>
  </conditionalFormatting>
  <conditionalFormatting sqref="AA419:AB423">
    <cfRule type="expression" dxfId="101" priority="108" stopIfTrue="1">
      <formula>$S$419="SI"</formula>
    </cfRule>
  </conditionalFormatting>
  <conditionalFormatting sqref="AA469:AB473">
    <cfRule type="expression" dxfId="100" priority="118" stopIfTrue="1">
      <formula>$S$469="SI"</formula>
    </cfRule>
  </conditionalFormatting>
  <conditionalFormatting sqref="AA474:AB478">
    <cfRule type="expression" dxfId="99" priority="120" stopIfTrue="1">
      <formula>$Q$13="SI"</formula>
    </cfRule>
  </conditionalFormatting>
  <conditionalFormatting sqref="AC28:AC488">
    <cfRule type="cellIs" dxfId="98" priority="123" stopIfTrue="1" operator="equal">
      <formula>"SI"</formula>
    </cfRule>
    <cfRule type="cellIs" dxfId="97" priority="124" stopIfTrue="1" operator="equal">
      <formula>"NO"</formula>
    </cfRule>
  </conditionalFormatting>
  <conditionalFormatting sqref="AM28 AM39 AM64 AM89 AM114 AM139 AM164 AM189 AM214 AM239 AM264 AM289 AM314 AM339 AM364 AM389 AM414 AM439 AM464">
    <cfRule type="cellIs" dxfId="96" priority="24" stopIfTrue="1" operator="equal">
      <formula>"I"</formula>
    </cfRule>
  </conditionalFormatting>
  <conditionalFormatting sqref="AN28 AN39 AN64 AN89 AN114 AN139 AN164 AN189 AN214 AN239 AN264 AN289 AN314 AN339 AN364 AN389 AN414 AN439 AN464">
    <cfRule type="cellIs" dxfId="95" priority="23" stopIfTrue="1" operator="equal">
      <formula>"II"</formula>
    </cfRule>
  </conditionalFormatting>
  <conditionalFormatting sqref="AO28 AO39 AO64 AO89 AO114 AO139 AO164 AO189 AO214 AO239 AO264 AO289 AO314 AO339 AO364 AO389 AO414 AO439 AO464">
    <cfRule type="cellIs" dxfId="94" priority="137" stopIfTrue="1" operator="equal">
      <formula>"III"</formula>
    </cfRule>
  </conditionalFormatting>
  <conditionalFormatting sqref="AP28 AP39 AP64 AP89 AP114 AP139 AP164 AP189 AP214 AP239 AP264 AP289 AP314 AP339 AP364 AP389 AP414 AP439 AP464">
    <cfRule type="cellIs" dxfId="93" priority="138" stopIfTrue="1" operator="equal">
      <formula>"IV"</formula>
    </cfRule>
  </conditionalFormatting>
  <dataValidations count="14">
    <dataValidation errorStyle="information" allowBlank="1" showInputMessage="1" showErrorMessage="1" sqref="AJ28:AL28 AJ39:AL39 AJ64:AL64 AJ89:AL89 AJ114:AL114 AJ139:AL139 AJ164:AL164 AJ189:AL189 AJ214:AL214 AJ239:AL239 AJ264:AL264 AJ289:AL289 AJ314:AL314 AJ339:AL339 AJ364:AL364 AJ389:AL389 AJ414:AL414 AJ439:AL439 AJ464:AL464" xr:uid="{00000000-0002-0000-0200-000000000000}"/>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39:AG488 AG28:AG38" xr:uid="{00000000-0002-0000-0200-000001000000}">
      <formula1>$AG$2:$AG$11</formula1>
    </dataValidation>
    <dataValidation type="list" allowBlank="1" showInputMessage="1" showErrorMessage="1" sqref="AQ28:AQ488" xr:uid="{00000000-0002-0000-0200-000002000000}">
      <formula1>$AQ$3:$AQ$7</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488" xr:uid="{00000000-0002-0000-0200-000003000000}">
      <formula1>$AF$2:$AF$11</formula1>
    </dataValidation>
    <dataValidation type="list" allowBlank="1" showInputMessage="1" showErrorMessage="1" sqref="Q28:Q488" xr:uid="{00000000-0002-0000-0200-000004000000}">
      <formula1>$Q$2:$Q$3</formula1>
    </dataValidation>
    <dataValidation type="list" allowBlank="1" showInputMessage="1" showErrorMessage="1" sqref="U28:U488" xr:uid="{00000000-0002-0000-0200-000005000000}">
      <formula1>$U$2:$U$4</formula1>
    </dataValidation>
    <dataValidation type="list" allowBlank="1" showInputMessage="1" showErrorMessage="1" sqref="L28:L488" xr:uid="{00000000-0002-0000-0200-000006000000}">
      <formula1>$L$2:$L$3</formula1>
    </dataValidation>
    <dataValidation type="list" allowBlank="1" showInputMessage="1" showErrorMessage="1" sqref="N28:N488" xr:uid="{00000000-0002-0000-0200-000007000000}">
      <formula1>$N$2:$N$11</formula1>
    </dataValidation>
    <dataValidation type="list" allowBlank="1" showInputMessage="1" showErrorMessage="1" sqref="O28:O488" xr:uid="{00000000-0002-0000-0200-000008000000}">
      <formula1>$O$2:$O$11</formula1>
    </dataValidation>
    <dataValidation type="list" allowBlank="1" showInputMessage="1" showErrorMessage="1" sqref="K28:K488" xr:uid="{00000000-0002-0000-0200-000009000000}">
      <formula1>$K$2:$K$8</formula1>
    </dataValidation>
    <dataValidation type="list" allowBlank="1" showInputMessage="1" showErrorMessage="1" sqref="F28:F488" xr:uid="{00000000-0002-0000-0200-00000A000000}">
      <formula1>$F$2:$F$4</formula1>
    </dataValidation>
    <dataValidation type="list" allowBlank="1" showInputMessage="1" showErrorMessage="1" sqref="G28:G488" xr:uid="{00000000-0002-0000-0200-00000B000000}">
      <formula1>$G$2:$G$15</formula1>
    </dataValidation>
    <dataValidation type="list" allowBlank="1" showInputMessage="1" showErrorMessage="1" sqref="V28:Y488" xr:uid="{00000000-0002-0000-0200-00000C000000}">
      <formula1>$V$2:$V$3</formula1>
    </dataValidation>
    <dataValidation type="list" allowBlank="1" showInputMessage="1" showErrorMessage="1" sqref="C28:C488"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E19" sqref="E19"/>
    </sheetView>
  </sheetViews>
  <sheetFormatPr baseColWidth="10" defaultColWidth="0" defaultRowHeight="12.75" zeroHeight="1"/>
  <cols>
    <col min="1" max="1" width="11.42578125" style="23" customWidth="1"/>
    <col min="2" max="2" width="56.28515625" style="23" customWidth="1"/>
    <col min="3" max="3" width="15.7109375" style="23" customWidth="1"/>
    <col min="4" max="4" width="9.140625" style="23" customWidth="1"/>
    <col min="5" max="5" width="12.140625" style="23" customWidth="1"/>
    <col min="6" max="13" width="11.42578125" style="23" customWidth="1"/>
    <col min="14" max="14" width="12.85546875" style="23" customWidth="1"/>
    <col min="15" max="16384" width="0" style="23" hidden="1"/>
  </cols>
  <sheetData>
    <row r="1" spans="1:14">
      <c r="A1" s="58"/>
      <c r="B1" s="58"/>
      <c r="C1" s="58"/>
      <c r="D1" s="58"/>
      <c r="E1" s="58"/>
      <c r="F1" s="58"/>
      <c r="G1" s="58"/>
      <c r="H1" s="58"/>
      <c r="I1" s="58"/>
      <c r="J1" s="58"/>
      <c r="K1" s="58"/>
      <c r="L1" s="58"/>
      <c r="M1" s="58"/>
      <c r="N1" s="58"/>
    </row>
    <row r="2" spans="1:14">
      <c r="A2" s="58"/>
      <c r="B2" s="58"/>
      <c r="C2" s="58"/>
      <c r="D2" s="58"/>
      <c r="E2" s="58"/>
      <c r="F2" s="58"/>
      <c r="G2" s="58"/>
      <c r="H2" s="58"/>
      <c r="I2" s="58"/>
      <c r="J2" s="58"/>
      <c r="K2" s="58"/>
      <c r="L2" s="58"/>
      <c r="M2" s="58"/>
      <c r="N2" s="58"/>
    </row>
    <row r="3" spans="1:14">
      <c r="A3" s="58"/>
      <c r="B3" s="58"/>
      <c r="C3" s="58"/>
      <c r="D3" s="58"/>
      <c r="E3" s="58"/>
      <c r="F3" s="58"/>
      <c r="G3" s="58"/>
      <c r="H3" s="58"/>
      <c r="I3" s="58"/>
      <c r="J3" s="58"/>
      <c r="K3" s="58"/>
      <c r="L3" s="58"/>
      <c r="M3" s="58"/>
      <c r="N3" s="58"/>
    </row>
    <row r="4" spans="1:14">
      <c r="A4" s="58"/>
      <c r="B4" s="58"/>
      <c r="C4" s="58"/>
      <c r="D4" s="58"/>
      <c r="E4" s="58"/>
      <c r="F4" s="58"/>
      <c r="G4" s="58"/>
      <c r="H4" s="58"/>
      <c r="I4" s="58"/>
      <c r="J4" s="58"/>
      <c r="K4" s="58"/>
      <c r="L4" s="58"/>
      <c r="M4" s="58"/>
      <c r="N4" s="58"/>
    </row>
    <row r="5" spans="1:14">
      <c r="A5" s="58"/>
      <c r="B5" s="58"/>
      <c r="C5" s="58"/>
      <c r="D5" s="58"/>
      <c r="E5" s="58"/>
      <c r="F5" s="58"/>
      <c r="G5" s="58"/>
      <c r="H5" s="58"/>
      <c r="I5" s="58"/>
      <c r="J5" s="58"/>
      <c r="K5" s="58"/>
      <c r="L5" s="58"/>
      <c r="M5" s="58"/>
      <c r="N5" s="58"/>
    </row>
    <row r="6" spans="1:14">
      <c r="A6" s="58"/>
      <c r="B6" s="58"/>
      <c r="C6" s="58"/>
      <c r="D6" s="58"/>
      <c r="E6" s="58"/>
      <c r="F6" s="58"/>
      <c r="G6" s="58"/>
      <c r="H6" s="58"/>
      <c r="I6" s="58"/>
      <c r="J6" s="58"/>
      <c r="K6" s="58"/>
      <c r="L6" s="58"/>
      <c r="M6" s="58"/>
      <c r="N6" s="58"/>
    </row>
    <row r="7" spans="1:14" ht="20.25">
      <c r="A7" s="102" t="str">
        <f>"MAPA    DE    RIESGOS    INSTITUCIONAL    "&amp;'Información General'!D14</f>
        <v>MAPA    DE    RIESGOS    INSTITUCIONAL    2024</v>
      </c>
      <c r="B7" s="24"/>
      <c r="C7" s="180"/>
      <c r="D7" s="180"/>
      <c r="E7" s="180"/>
      <c r="F7" s="180"/>
      <c r="G7" s="180"/>
      <c r="H7" s="180"/>
      <c r="I7" s="180"/>
      <c r="J7" s="180"/>
      <c r="K7" s="24"/>
      <c r="L7" s="24"/>
      <c r="M7" s="24"/>
      <c r="N7" s="24"/>
    </row>
    <row r="8" spans="1:14" s="15" customFormat="1" ht="12.75" customHeight="1">
      <c r="I8" s="25"/>
      <c r="K8" s="26"/>
      <c r="L8" s="26"/>
      <c r="N8" s="26"/>
    </row>
    <row r="9" spans="1:14" s="15" customFormat="1" ht="7.5" customHeight="1">
      <c r="B9" s="11"/>
      <c r="C9" s="11"/>
      <c r="D9" s="11"/>
      <c r="E9" s="11"/>
      <c r="F9" s="11"/>
      <c r="I9" s="27"/>
      <c r="K9" s="26"/>
      <c r="L9" s="26"/>
      <c r="N9" s="26"/>
    </row>
    <row r="10" spans="1:14" s="15" customFormat="1" ht="21" customHeight="1">
      <c r="A10" s="46"/>
      <c r="B10" s="63" t="s">
        <v>642</v>
      </c>
      <c r="C10" s="63"/>
      <c r="D10" s="64" t="str">
        <f>IF(+Matriz_V8!C22&lt;&gt;"",+Matriz_V8!C22,"")</f>
        <v>Presidencia Municipal</v>
      </c>
      <c r="E10" s="47"/>
      <c r="F10" s="47"/>
      <c r="I10" s="28"/>
      <c r="K10" s="26"/>
      <c r="N10" s="26"/>
    </row>
    <row r="11" spans="1:14" ht="9" customHeight="1" thickBot="1"/>
    <row r="12" spans="1:14" ht="39" thickTop="1">
      <c r="A12" s="352" t="s">
        <v>28</v>
      </c>
      <c r="B12" s="354" t="s">
        <v>552</v>
      </c>
      <c r="C12" s="354" t="s">
        <v>29</v>
      </c>
      <c r="D12" s="29" t="s">
        <v>562</v>
      </c>
      <c r="E12" s="41"/>
    </row>
    <row r="13" spans="1:14" ht="18.75" customHeight="1">
      <c r="A13" s="353"/>
      <c r="B13" s="355"/>
      <c r="C13" s="356"/>
      <c r="D13" s="45" t="s">
        <v>26</v>
      </c>
      <c r="E13" s="42"/>
    </row>
    <row r="14" spans="1:14" ht="33" customHeight="1" thickBot="1">
      <c r="A14" s="353"/>
      <c r="B14" s="355"/>
      <c r="C14" s="357"/>
      <c r="D14" s="43" t="s">
        <v>563</v>
      </c>
      <c r="E14" s="44" t="s">
        <v>564</v>
      </c>
    </row>
    <row r="15" spans="1:14" s="30" customFormat="1" ht="31.5" customHeight="1">
      <c r="A15" s="50" t="str">
        <f>IF(+Matriz_V8!A28&lt;&gt;"",+Matriz_V8!A28,"")</f>
        <v>2024_1</v>
      </c>
      <c r="B15" s="59" t="str">
        <f>IF(+Matriz_V8!E28&lt;&gt;"",+Matriz_V8!E28,"")</f>
        <v xml:space="preserve">Reportes atendidos y monitoreo de cámara  de manera deficiente. </v>
      </c>
      <c r="C15" s="154" t="str">
        <f>IF(Matriz_V8!G28="","",Matriz_V8!G28)</f>
        <v>De seguridad</v>
      </c>
      <c r="D15" s="94">
        <f>+Matriz_V8!AF28</f>
        <v>3</v>
      </c>
      <c r="E15" s="95">
        <f>+Matriz_V8!AG28</f>
        <v>2</v>
      </c>
    </row>
    <row r="16" spans="1:14" ht="31.5" customHeight="1">
      <c r="A16" s="51"/>
      <c r="B16" s="60"/>
      <c r="C16" s="155"/>
      <c r="D16" s="96"/>
      <c r="E16" s="97"/>
    </row>
    <row r="17" spans="1:14" ht="31.5" customHeight="1">
      <c r="A17" s="52" t="str">
        <f>IF(+Matriz_V8!A39&lt;&gt;"",+Matriz_V8!A39,"")</f>
        <v/>
      </c>
      <c r="B17" s="61" t="str">
        <f>IF(+Matriz_V8!E39&lt;&gt;"",+Matriz_V8!E39,"")</f>
        <v/>
      </c>
      <c r="C17" s="156" t="str">
        <f>IF(Matriz_V8!G39="","",Matriz_V8!G39)</f>
        <v/>
      </c>
      <c r="D17" s="98">
        <f>+Matriz_V8!AF39</f>
        <v>0</v>
      </c>
      <c r="E17" s="99">
        <f>+Matriz_V8!AG39</f>
        <v>0</v>
      </c>
    </row>
    <row r="18" spans="1:14" ht="31.5" customHeight="1">
      <c r="A18" s="53" t="str">
        <f>IF(+Matriz_V8!A64&lt;&gt;"",+Matriz_V8!A64,"")</f>
        <v/>
      </c>
      <c r="B18" s="60" t="str">
        <f>IF(+Matriz_V8!E64&lt;&gt;"",+Matriz_V8!E64,"")</f>
        <v/>
      </c>
      <c r="C18" s="155" t="str">
        <f>IF(Matriz_V8!G64="","",Matriz_V8!G64)</f>
        <v/>
      </c>
      <c r="D18" s="96">
        <f>+Matriz_V8!AF64</f>
        <v>0</v>
      </c>
      <c r="E18" s="97">
        <f>+Matriz_V8!AG64</f>
        <v>0</v>
      </c>
    </row>
    <row r="19" spans="1:14" ht="31.5" customHeight="1">
      <c r="A19" s="52" t="str">
        <f>IF(+Matriz_V8!A89&lt;&gt;"",+Matriz_V8!A89,"")</f>
        <v/>
      </c>
      <c r="B19" s="61" t="str">
        <f>IF(+Matriz_V8!E89&lt;&gt;"",+Matriz_V8!E89,"")</f>
        <v/>
      </c>
      <c r="C19" s="156" t="str">
        <f>IF(Matriz_V8!G89="","",Matriz_V8!G89)</f>
        <v/>
      </c>
      <c r="D19" s="98">
        <f>+Matriz_V8!AF89</f>
        <v>0</v>
      </c>
      <c r="E19" s="99">
        <f>+Matriz_V8!AG89</f>
        <v>0</v>
      </c>
    </row>
    <row r="20" spans="1:14" ht="31.5" customHeight="1">
      <c r="A20" s="53" t="str">
        <f>IF(+Matriz_V8!A114&lt;&gt;"",+Matriz_V8!A114,"")</f>
        <v/>
      </c>
      <c r="B20" s="60" t="str">
        <f>IF(+Matriz_V8!E114&lt;&gt;"",+Matriz_V8!E114,"")</f>
        <v/>
      </c>
      <c r="C20" s="155" t="str">
        <f>IF(Matriz_V8!G114="","",Matriz_V8!G114)</f>
        <v/>
      </c>
      <c r="D20" s="96">
        <f>+Matriz_V8!AF114</f>
        <v>0</v>
      </c>
      <c r="E20" s="97">
        <f>+Matriz_V8!AG114</f>
        <v>0</v>
      </c>
    </row>
    <row r="21" spans="1:14" ht="31.5" customHeight="1">
      <c r="A21" s="52" t="str">
        <f>IF(+Matriz_V8!A139&lt;&gt;"",+Matriz_V8!A139,"")</f>
        <v/>
      </c>
      <c r="B21" s="61" t="str">
        <f>IF(+Matriz_V8!E139&lt;&gt;"",+Matriz_V8!E139,"")</f>
        <v/>
      </c>
      <c r="C21" s="156" t="str">
        <f>IF(Matriz_V8!G139="","",Matriz_V8!G139)</f>
        <v/>
      </c>
      <c r="D21" s="98">
        <f>+Matriz_V8!AF139</f>
        <v>0</v>
      </c>
      <c r="E21" s="99">
        <f>+Matriz_V8!AG139</f>
        <v>0</v>
      </c>
    </row>
    <row r="22" spans="1:14" ht="31.5" customHeight="1">
      <c r="A22" s="53" t="str">
        <f>IF(+Matriz_V8!A164&lt;&gt;"",+Matriz_V8!A164,"")</f>
        <v/>
      </c>
      <c r="B22" s="60" t="str">
        <f>IF(+Matriz_V8!E164&lt;&gt;"",+Matriz_V8!E164,"")</f>
        <v/>
      </c>
      <c r="C22" s="155" t="str">
        <f>IF(Matriz_V8!G164="","",Matriz_V8!G164)</f>
        <v/>
      </c>
      <c r="D22" s="96">
        <f>+Matriz_V8!AF164</f>
        <v>0</v>
      </c>
      <c r="E22" s="97">
        <f>+Matriz_V8!AG164</f>
        <v>0</v>
      </c>
    </row>
    <row r="23" spans="1:14" ht="31.5" customHeight="1">
      <c r="A23" s="52" t="str">
        <f>IF(+Matriz_V8!A189&lt;&gt;"",+Matriz_V8!A189,"")</f>
        <v/>
      </c>
      <c r="B23" s="61" t="str">
        <f>IF(+Matriz_V8!E189&lt;&gt;"",+Matriz_V8!E189,"")</f>
        <v/>
      </c>
      <c r="C23" s="156" t="str">
        <f>IF(Matriz_V8!G189="","",Matriz_V8!G189)</f>
        <v/>
      </c>
      <c r="D23" s="98">
        <f>+Matriz_V8!AF189</f>
        <v>0</v>
      </c>
      <c r="E23" s="99">
        <f>+Matriz_V8!AG189</f>
        <v>0</v>
      </c>
    </row>
    <row r="24" spans="1:14" ht="31.5" customHeight="1">
      <c r="A24" s="53" t="str">
        <f>IF(+Matriz_V8!A214&lt;&gt;"",+Matriz_V8!A214,"")</f>
        <v/>
      </c>
      <c r="B24" s="60" t="str">
        <f>IF(+Matriz_V8!E214&lt;&gt;"",+Matriz_V8!E214,"")</f>
        <v/>
      </c>
      <c r="C24" s="155" t="str">
        <f>IF(Matriz_V8!G214="","",Matriz_V8!G214)</f>
        <v/>
      </c>
      <c r="D24" s="96">
        <f>+Matriz_V8!AF214</f>
        <v>0</v>
      </c>
      <c r="E24" s="97">
        <f>+Matriz_V8!AG214</f>
        <v>0</v>
      </c>
    </row>
    <row r="25" spans="1:14" ht="31.5" customHeight="1">
      <c r="A25" s="52" t="str">
        <f>IF(+Matriz_V8!A239&lt;&gt;"",+Matriz_V8!A239,"")</f>
        <v/>
      </c>
      <c r="B25" s="61" t="str">
        <f>IF(+Matriz_V8!E239&lt;&gt;"",+Matriz_V8!E239,"")</f>
        <v/>
      </c>
      <c r="C25" s="156" t="str">
        <f>IF(Matriz_V8!G239="","",Matriz_V8!G239)</f>
        <v/>
      </c>
      <c r="D25" s="98">
        <f>+Matriz_V8!AF239</f>
        <v>0</v>
      </c>
      <c r="E25" s="99">
        <f>+Matriz_V8!AG239</f>
        <v>0</v>
      </c>
    </row>
    <row r="26" spans="1:14" ht="31.5" customHeight="1">
      <c r="A26" s="53" t="str">
        <f>IF(+Matriz_V8!A264&lt;&gt;"",+Matriz_V8!A264,"")</f>
        <v/>
      </c>
      <c r="B26" s="60" t="str">
        <f>IF(+Matriz_V8!E264&lt;&gt;"",+Matriz_V8!E264,"")</f>
        <v/>
      </c>
      <c r="C26" s="155" t="str">
        <f>IF(Matriz_V8!G264="","",Matriz_V8!G264)</f>
        <v/>
      </c>
      <c r="D26" s="96">
        <f>+Matriz_V8!AF264</f>
        <v>0</v>
      </c>
      <c r="E26" s="97">
        <f>+Matriz_V8!AG264</f>
        <v>0</v>
      </c>
      <c r="L26" s="48" t="s">
        <v>98</v>
      </c>
      <c r="M26" s="49"/>
    </row>
    <row r="27" spans="1:14" ht="31.5" customHeight="1">
      <c r="A27" s="52" t="str">
        <f>IF(+Matriz_V8!A289&lt;&gt;"",+Matriz_V8!A289,"")</f>
        <v/>
      </c>
      <c r="B27" s="61" t="str">
        <f>IF(+Matriz_V8!E289&lt;&gt;"",+Matriz_V8!E289,"")</f>
        <v/>
      </c>
      <c r="C27" s="156" t="str">
        <f>IF(Matriz_V8!G289="","",Matriz_V8!G289)</f>
        <v/>
      </c>
      <c r="D27" s="98">
        <f>+Matriz_V8!AF289</f>
        <v>0</v>
      </c>
      <c r="E27" s="99">
        <f>+Matriz_V8!AG289</f>
        <v>0</v>
      </c>
    </row>
    <row r="28" spans="1:14" ht="31.5" customHeight="1">
      <c r="A28" s="53" t="str">
        <f>IF(+Matriz_V8!A314&lt;&gt;"",+Matriz_V8!A314,"")</f>
        <v/>
      </c>
      <c r="B28" s="60" t="str">
        <f>IF(+Matriz_V8!E314&lt;&gt;"",+Matriz_V8!E314,"")</f>
        <v/>
      </c>
      <c r="C28" s="155" t="str">
        <f>IF(Matriz_V8!G314="","",Matriz_V8!G314)</f>
        <v/>
      </c>
      <c r="D28" s="96">
        <f>+Matriz_V8!AF314</f>
        <v>0</v>
      </c>
      <c r="E28" s="97">
        <f>+Matriz_V8!AG314</f>
        <v>0</v>
      </c>
      <c r="L28" s="16"/>
      <c r="M28" s="32"/>
    </row>
    <row r="29" spans="1:14" ht="31.5" customHeight="1">
      <c r="A29" s="52" t="str">
        <f>IF(+Matriz_V8!A339&lt;&gt;"",+Matriz_V8!A339,"")</f>
        <v/>
      </c>
      <c r="B29" s="61" t="str">
        <f>IF(+Matriz_V8!E339&lt;&gt;"",+Matriz_V8!E339,"")</f>
        <v/>
      </c>
      <c r="C29" s="156" t="str">
        <f>IF(Matriz_V8!G339="","",Matriz_V8!G339)</f>
        <v/>
      </c>
      <c r="D29" s="98">
        <f>+Matriz_V8!AF339</f>
        <v>0</v>
      </c>
      <c r="E29" s="99">
        <f>+Matriz_V8!AG339</f>
        <v>0</v>
      </c>
      <c r="G29" s="31" t="s">
        <v>97</v>
      </c>
      <c r="H29" s="22"/>
      <c r="K29" s="350" t="str">
        <f>IF(+Matriz_V8!J20&lt;&gt;"",+Matriz_V8!J20,"")</f>
        <v>L.C. José María Guevara Hernández, 
Coordinador de Control Interno</v>
      </c>
      <c r="L29" s="349"/>
      <c r="M29" s="349"/>
      <c r="N29" s="349"/>
    </row>
    <row r="30" spans="1:14" ht="31.5" customHeight="1">
      <c r="A30" s="53" t="str">
        <f>IF(+Matriz_V8!A364&lt;&gt;"",+Matriz_V8!A364,"")</f>
        <v/>
      </c>
      <c r="B30" s="60" t="str">
        <f>IF(+Matriz_V8!E364&lt;&gt;"",+Matriz_V8!E364,"")</f>
        <v/>
      </c>
      <c r="C30" s="155" t="str">
        <f>IF(Matriz_V8!G364="","",Matriz_V8!G364)</f>
        <v/>
      </c>
      <c r="D30" s="96">
        <f>+Matriz_V8!AF364</f>
        <v>0</v>
      </c>
      <c r="E30" s="97">
        <f>+Matriz_V8!AG364</f>
        <v>0</v>
      </c>
      <c r="G30" s="14"/>
      <c r="H30" s="14"/>
    </row>
    <row r="31" spans="1:14" ht="31.5" customHeight="1">
      <c r="A31" s="52" t="str">
        <f>IF(+Matriz_V8!A389&lt;&gt;"",+Matriz_V8!A389,"")</f>
        <v/>
      </c>
      <c r="B31" s="61" t="str">
        <f>IF(+Matriz_V8!E389&lt;&gt;"",+Matriz_V8!E389,"")</f>
        <v/>
      </c>
      <c r="C31" s="156" t="str">
        <f>IF(Matriz_V8!G389="","",Matriz_V8!G389)</f>
        <v/>
      </c>
      <c r="D31" s="98">
        <f>+Matriz_V8!AF389</f>
        <v>0</v>
      </c>
      <c r="E31" s="99">
        <f>+Matriz_V8!AG389</f>
        <v>0</v>
      </c>
      <c r="G31" s="16"/>
      <c r="H31" s="16"/>
      <c r="L31" s="48" t="s">
        <v>99</v>
      </c>
      <c r="M31" s="49"/>
    </row>
    <row r="32" spans="1:14" ht="31.5" customHeight="1">
      <c r="A32" s="53" t="str">
        <f>IF(+Matriz_V8!A414&lt;&gt;"",+Matriz_V8!A414,"")</f>
        <v/>
      </c>
      <c r="B32" s="60" t="str">
        <f>IF(+Matriz_V8!E414&lt;&gt;"",+Matriz_V8!E414,"")</f>
        <v/>
      </c>
      <c r="C32" s="155" t="str">
        <f>IF(Matriz_V8!G414="","",Matriz_V8!G414)</f>
        <v/>
      </c>
      <c r="D32" s="96">
        <f>+Matriz_V8!AF414</f>
        <v>0</v>
      </c>
      <c r="E32" s="97">
        <f>+Matriz_V8!AG414</f>
        <v>0</v>
      </c>
      <c r="F32" s="348" t="str">
        <f>IF(+Matriz_V8!G22&lt;&gt;"",+Matriz_V8!G22,"")</f>
        <v>C. Lorena García Cazares, 
Titular de la Institución o Presidente Municipal</v>
      </c>
      <c r="G32" s="349"/>
      <c r="H32" s="349"/>
      <c r="I32" s="349"/>
    </row>
    <row r="33" spans="1:14" ht="31.5" customHeight="1">
      <c r="A33" s="52" t="str">
        <f>IF(+Matriz_V8!A439&lt;&gt;"",+Matriz_V8!A439,"")</f>
        <v/>
      </c>
      <c r="B33" s="61" t="str">
        <f>IF(+Matriz_V8!E439&lt;&gt;"",+Matriz_V8!E439,"")</f>
        <v/>
      </c>
      <c r="C33" s="156" t="str">
        <f>IF(Matriz_V8!G439="","",Matriz_V8!G439)</f>
        <v/>
      </c>
      <c r="D33" s="98">
        <f>+Matriz_V8!AF439</f>
        <v>0</v>
      </c>
      <c r="E33" s="99">
        <f>+Matriz_V8!AG439</f>
        <v>0</v>
      </c>
      <c r="L33" s="16"/>
      <c r="M33" s="33"/>
    </row>
    <row r="34" spans="1:14" ht="31.5" customHeight="1" thickBot="1">
      <c r="A34" s="54" t="str">
        <f>IF(+Matriz_V8!A464&lt;&gt;"",+Matriz_V8!A464,"")</f>
        <v/>
      </c>
      <c r="B34" s="62" t="str">
        <f>IF(+Matriz_V8!E464&lt;&gt;"",+Matriz_V8!E464,"")</f>
        <v/>
      </c>
      <c r="C34" s="157" t="str">
        <f>IF(Matriz_V8!G464="","",Matriz_V8!G464)</f>
        <v/>
      </c>
      <c r="D34" s="100">
        <f>+Matriz_V8!AF464</f>
        <v>0</v>
      </c>
      <c r="E34" s="101">
        <f>+Matriz_V8!AG464</f>
        <v>0</v>
      </c>
      <c r="K34" s="350" t="str">
        <f>IF(+Matriz_V8!J23&lt;&gt;"",+Matriz_V8!J23,"")</f>
        <v>Lic. Rodolfo Francisco Márquez Mercado, 
  Enlace de Administración de Riesgos</v>
      </c>
      <c r="L34" s="351"/>
      <c r="M34" s="351"/>
      <c r="N34" s="351"/>
    </row>
    <row r="35" spans="1:14" ht="13.5" thickTop="1">
      <c r="B35" s="55" t="s">
        <v>565</v>
      </c>
      <c r="C35" s="55"/>
      <c r="D35" s="56">
        <f ca="1">NOW()</f>
        <v>45630.369394791669</v>
      </c>
      <c r="E35" s="57"/>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28"/>
  <sheetViews>
    <sheetView topLeftCell="D10" zoomScale="60" zoomScaleNormal="60" workbookViewId="0">
      <selection activeCell="O13" sqref="O13:O17"/>
    </sheetView>
  </sheetViews>
  <sheetFormatPr baseColWidth="10" defaultColWidth="11.42578125" defaultRowHeight="16.5"/>
  <cols>
    <col min="1" max="1" width="11.42578125" style="121" customWidth="1"/>
    <col min="2" max="2" width="32.5703125" style="121" customWidth="1"/>
    <col min="3" max="3" width="23.42578125" style="121" customWidth="1"/>
    <col min="4" max="4" width="21.28515625" style="121" customWidth="1"/>
    <col min="5" max="5" width="19.28515625" style="121" customWidth="1"/>
    <col min="6" max="6" width="14.28515625" style="121" customWidth="1"/>
    <col min="7" max="7" width="13.28515625" style="121" customWidth="1"/>
    <col min="8" max="8" width="12.7109375" style="121" customWidth="1"/>
    <col min="9" max="9" width="54" style="121" customWidth="1"/>
    <col min="10" max="11" width="17.140625" style="121" customWidth="1"/>
    <col min="12" max="12" width="21.140625" style="175" customWidth="1"/>
    <col min="13" max="13" width="19.42578125" style="121" customWidth="1"/>
    <col min="14" max="14" width="13.7109375" style="121" customWidth="1"/>
    <col min="15" max="15" width="17.28515625" style="121" customWidth="1"/>
    <col min="16" max="16" width="33.28515625" style="121" customWidth="1"/>
    <col min="17" max="16384" width="11.42578125" style="121"/>
  </cols>
  <sheetData>
    <row r="1" spans="1:16" ht="14.25" customHeight="1" thickBot="1">
      <c r="A1" s="158"/>
      <c r="B1" s="158"/>
      <c r="C1" s="158"/>
      <c r="D1" s="158"/>
      <c r="E1" s="158"/>
      <c r="F1" s="158"/>
      <c r="G1" s="158"/>
      <c r="H1" s="158"/>
      <c r="I1" s="158"/>
      <c r="J1" s="395" t="s">
        <v>581</v>
      </c>
      <c r="K1" s="395"/>
      <c r="L1" s="159"/>
      <c r="M1" s="158"/>
      <c r="N1" s="158"/>
      <c r="O1" s="158"/>
      <c r="P1" s="158"/>
    </row>
    <row r="2" spans="1:16" ht="95.45" customHeight="1" thickTop="1" thickBot="1">
      <c r="A2" s="158"/>
      <c r="B2" s="158"/>
      <c r="C2" s="164" t="s">
        <v>561</v>
      </c>
      <c r="D2" s="358"/>
      <c r="E2" s="359"/>
      <c r="F2" s="359"/>
      <c r="G2" s="360"/>
      <c r="H2" s="158"/>
      <c r="I2" s="158"/>
      <c r="J2" s="158"/>
      <c r="K2" s="158"/>
      <c r="L2" s="159"/>
      <c r="M2" s="396" t="s">
        <v>580</v>
      </c>
      <c r="N2" s="396"/>
      <c r="O2" s="396"/>
      <c r="P2" s="158"/>
    </row>
    <row r="3" spans="1:16" ht="45" customHeight="1" thickTop="1">
      <c r="A3" s="158"/>
      <c r="B3" s="158"/>
      <c r="C3" s="158"/>
      <c r="D3" s="160"/>
      <c r="E3" s="160"/>
      <c r="F3" s="160"/>
      <c r="G3" s="160"/>
      <c r="H3" s="160"/>
      <c r="I3" s="161" t="s">
        <v>650</v>
      </c>
      <c r="J3" s="394"/>
      <c r="K3" s="394"/>
      <c r="L3" s="162"/>
      <c r="M3" s="163"/>
      <c r="N3" s="163"/>
      <c r="O3" s="163"/>
      <c r="P3" s="163"/>
    </row>
    <row r="4" spans="1:16" ht="70.900000000000006" customHeight="1">
      <c r="A4" s="158"/>
      <c r="B4" s="158"/>
      <c r="C4" s="158"/>
      <c r="D4" s="160"/>
      <c r="E4" s="159"/>
      <c r="F4" s="159"/>
      <c r="G4" s="159"/>
      <c r="H4" s="159"/>
      <c r="I4" s="161"/>
      <c r="J4" s="162"/>
      <c r="K4" s="162"/>
      <c r="L4" s="162"/>
      <c r="M4" s="163"/>
      <c r="N4" s="163"/>
      <c r="O4" s="163"/>
      <c r="P4" s="163"/>
    </row>
    <row r="5" spans="1:16" ht="18.75" customHeight="1">
      <c r="A5" s="158"/>
      <c r="B5" s="158"/>
      <c r="C5" s="158"/>
      <c r="D5" s="158"/>
      <c r="E5" s="158"/>
      <c r="F5" s="158"/>
      <c r="G5" s="158"/>
      <c r="H5" s="163"/>
      <c r="I5" s="163"/>
      <c r="J5" s="163"/>
      <c r="K5" s="158"/>
      <c r="L5" s="170" t="s">
        <v>579</v>
      </c>
      <c r="M5" s="394"/>
      <c r="N5" s="394"/>
      <c r="O5" s="394"/>
      <c r="P5" s="163"/>
    </row>
    <row r="6" spans="1:16" ht="5.25" customHeight="1">
      <c r="A6" s="158"/>
      <c r="B6" s="158"/>
      <c r="C6" s="158"/>
      <c r="D6" s="158"/>
      <c r="E6" s="158"/>
      <c r="F6" s="158"/>
      <c r="G6" s="158"/>
      <c r="H6" s="158"/>
      <c r="I6" s="158"/>
      <c r="J6" s="158"/>
      <c r="K6" s="158"/>
      <c r="L6" s="159"/>
      <c r="M6" s="158"/>
      <c r="N6" s="158"/>
      <c r="O6" s="158"/>
      <c r="P6" s="163"/>
    </row>
    <row r="7" spans="1:16" ht="15.75" customHeight="1">
      <c r="A7" s="158"/>
      <c r="B7" s="158"/>
      <c r="C7" s="158"/>
      <c r="D7" s="158"/>
      <c r="E7" s="159"/>
      <c r="F7" s="159"/>
      <c r="G7" s="159"/>
      <c r="H7" s="159"/>
      <c r="I7" s="163"/>
      <c r="J7" s="158"/>
      <c r="K7" s="158"/>
      <c r="L7" s="159"/>
      <c r="M7" s="395"/>
      <c r="N7" s="395"/>
      <c r="O7" s="395"/>
      <c r="P7" s="163"/>
    </row>
    <row r="8" spans="1:16">
      <c r="A8" s="158"/>
      <c r="B8" s="158"/>
      <c r="C8" s="158"/>
      <c r="D8" s="158"/>
      <c r="E8" s="158"/>
      <c r="F8" s="158"/>
      <c r="G8" s="158"/>
      <c r="H8" s="158"/>
      <c r="I8" s="158"/>
      <c r="J8" s="395" t="s">
        <v>578</v>
      </c>
      <c r="K8" s="395"/>
      <c r="L8" s="159"/>
      <c r="M8" s="163"/>
      <c r="N8" s="163"/>
      <c r="O8" s="163"/>
      <c r="P8" s="163"/>
    </row>
    <row r="9" spans="1:16" ht="103.15" customHeight="1">
      <c r="A9" s="158"/>
      <c r="B9" s="158"/>
      <c r="C9" s="158"/>
      <c r="D9" s="158"/>
      <c r="E9" s="159"/>
      <c r="F9" s="159"/>
      <c r="G9" s="159"/>
      <c r="H9" s="159"/>
      <c r="I9" s="158"/>
      <c r="J9" s="158"/>
      <c r="K9" s="158"/>
      <c r="L9" s="159"/>
      <c r="M9" s="158"/>
      <c r="N9" s="163"/>
      <c r="O9" s="163"/>
      <c r="P9" s="163"/>
    </row>
    <row r="10" spans="1:16" ht="32.450000000000003" customHeight="1">
      <c r="A10" s="158"/>
      <c r="B10" s="158"/>
      <c r="C10" s="158"/>
      <c r="D10" s="164"/>
      <c r="E10" s="159"/>
      <c r="F10" s="159"/>
      <c r="G10" s="159"/>
      <c r="H10" s="159"/>
      <c r="I10" s="169" t="s">
        <v>577</v>
      </c>
      <c r="J10" s="394"/>
      <c r="K10" s="394"/>
      <c r="L10" s="162"/>
      <c r="M10" s="158"/>
      <c r="N10" s="163"/>
      <c r="O10" s="163"/>
      <c r="P10" s="163"/>
    </row>
    <row r="11" spans="1:16" ht="14.25" customHeight="1">
      <c r="A11" s="158"/>
      <c r="B11" s="158"/>
      <c r="C11" s="158"/>
      <c r="D11" s="158"/>
      <c r="E11" s="159"/>
      <c r="F11" s="159"/>
      <c r="G11" s="159"/>
      <c r="H11" s="159"/>
      <c r="I11" s="165"/>
      <c r="J11" s="166"/>
      <c r="K11" s="164"/>
      <c r="L11" s="170"/>
      <c r="M11" s="166"/>
      <c r="N11" s="166"/>
      <c r="O11" s="166"/>
      <c r="P11" s="163"/>
    </row>
    <row r="12" spans="1:16" s="183" customFormat="1" ht="62.25" customHeight="1">
      <c r="A12" s="181" t="s">
        <v>576</v>
      </c>
      <c r="B12" s="182" t="s">
        <v>575</v>
      </c>
      <c r="C12" s="182" t="s">
        <v>29</v>
      </c>
      <c r="D12" s="181" t="s">
        <v>574</v>
      </c>
      <c r="E12" s="181" t="s">
        <v>573</v>
      </c>
      <c r="F12" s="182" t="s">
        <v>11</v>
      </c>
      <c r="G12" s="182" t="s">
        <v>80</v>
      </c>
      <c r="H12" s="181" t="s">
        <v>572</v>
      </c>
      <c r="I12" s="182" t="s">
        <v>571</v>
      </c>
      <c r="J12" s="397" t="s">
        <v>570</v>
      </c>
      <c r="K12" s="397"/>
      <c r="L12" s="181" t="s">
        <v>27</v>
      </c>
      <c r="M12" s="181" t="s">
        <v>569</v>
      </c>
      <c r="N12" s="181" t="s">
        <v>568</v>
      </c>
      <c r="O12" s="181" t="s">
        <v>567</v>
      </c>
      <c r="P12" s="181" t="s">
        <v>566</v>
      </c>
    </row>
    <row r="13" spans="1:16" s="122" customFormat="1" ht="91.5" customHeight="1">
      <c r="A13" s="390" t="str">
        <f>IF(Matriz_V8!A28="","",Matriz_V8!A28)</f>
        <v>2024_1</v>
      </c>
      <c r="B13" s="364" t="str">
        <f>IF(Matriz_V8!E28="","",Matriz_V8!E28)</f>
        <v xml:space="preserve">Reportes atendidos y monitoreo de cámara  de manera deficiente. </v>
      </c>
      <c r="C13" s="364" t="str">
        <f>IF(Matriz_V8!G28="","",Matriz_V8!G28)</f>
        <v>De seguridad</v>
      </c>
      <c r="D13" s="393">
        <f>IF(Matriz_V8!AF28="","",Matriz_V8!AF28)</f>
        <v>3</v>
      </c>
      <c r="E13" s="393">
        <f>IF(Matriz_V8!AG28="","",Matriz_V8!AG28)</f>
        <v>2</v>
      </c>
      <c r="F13" s="364" t="str">
        <f>CONCATENATE(Matriz_V8!AM28,Matriz_V8!AN28,Matriz_V8!AO28,Matriz_V8!AP28)</f>
        <v>IIIIV</v>
      </c>
      <c r="G13" s="364" t="str">
        <f>IF(Matriz_V8!AQ28="","",Matriz_V8!AQ28)</f>
        <v>REDUCIR EL RIESGO</v>
      </c>
      <c r="H13" s="123">
        <f>IF(Matriz_V8!I28="","",Matriz_V8!I28)</f>
        <v>1.1000000000000001</v>
      </c>
      <c r="I13" s="124" t="str">
        <f>IF(Matriz_V8!J28="","",Matriz_V8!J28)</f>
        <v>No contar con personal acreditado y capacitado.</v>
      </c>
      <c r="J13" s="387" t="str">
        <f>IF(Matriz_V8!AR28="","",Matriz_V8!AR28)</f>
        <v>Al contratar personal, se verifica el perfil del puesto y sera evaluado por el examen de control y confianza si es apto para ocupar el puesto.</v>
      </c>
      <c r="K13" s="387"/>
      <c r="L13" s="127" t="s">
        <v>666</v>
      </c>
      <c r="M13" s="127" t="s">
        <v>667</v>
      </c>
      <c r="N13" s="126">
        <v>45629</v>
      </c>
      <c r="O13" s="126">
        <v>45719</v>
      </c>
      <c r="P13" s="176" t="s">
        <v>661</v>
      </c>
    </row>
    <row r="14" spans="1:16" s="122" customFormat="1" ht="91.5" customHeight="1">
      <c r="A14" s="391"/>
      <c r="B14" s="365"/>
      <c r="C14" s="365"/>
      <c r="D14" s="391"/>
      <c r="E14" s="391"/>
      <c r="F14" s="365"/>
      <c r="G14" s="365"/>
      <c r="H14" s="123">
        <f>IF(Matriz_V8!I30="","",Matriz_V8!I30)</f>
        <v>1.2</v>
      </c>
      <c r="I14" s="124" t="str">
        <f>IF(Matriz_V8!J30="","",Matriz_V8!J30)</f>
        <v>Falta de interes por mantener en operación eficiente el sistema de cámaras de video vigilancia.</v>
      </c>
      <c r="J14" s="387" t="str">
        <f>IF(Matriz_V8!AR30="","",Matriz_V8!AR30)</f>
        <v>Reportes de Monitoreo por turno de las cámaras de Video Vigilancia.</v>
      </c>
      <c r="K14" s="387"/>
      <c r="L14" s="127" t="s">
        <v>666</v>
      </c>
      <c r="M14" s="127" t="s">
        <v>667</v>
      </c>
      <c r="N14" s="126">
        <v>45629</v>
      </c>
      <c r="O14" s="126">
        <v>45719</v>
      </c>
      <c r="P14" s="125" t="s">
        <v>686</v>
      </c>
    </row>
    <row r="15" spans="1:16" s="122" customFormat="1" ht="91.5" customHeight="1">
      <c r="A15" s="391"/>
      <c r="B15" s="365"/>
      <c r="C15" s="365"/>
      <c r="D15" s="391"/>
      <c r="E15" s="391"/>
      <c r="F15" s="365"/>
      <c r="G15" s="365"/>
      <c r="H15" s="123">
        <f>IF(Matriz_V8!I33="","",Matriz_V8!I33)</f>
        <v>1.3</v>
      </c>
      <c r="I15" s="124" t="str">
        <f>IF(Matriz_V8!J33="","",Matriz_V8!J33)</f>
        <v>No contar con equipo eléctrico que permita el suministro continuo de electricidad e instalar cámaras y materiales genéricos de baja calidad.</v>
      </c>
      <c r="J15" s="387" t="str">
        <f>IF(Matriz_V8!AR33="","",Matriz_V8!AR33)</f>
        <v>Gestionar recursos en el  presupuesto de egresos para mantenimiento preventivo.</v>
      </c>
      <c r="K15" s="387"/>
      <c r="L15" s="127" t="s">
        <v>666</v>
      </c>
      <c r="M15" s="127" t="s">
        <v>667</v>
      </c>
      <c r="N15" s="126">
        <v>45629</v>
      </c>
      <c r="O15" s="126">
        <v>45719</v>
      </c>
      <c r="P15" s="125" t="s">
        <v>684</v>
      </c>
    </row>
    <row r="16" spans="1:16" s="122" customFormat="1" ht="91.5" customHeight="1">
      <c r="A16" s="391"/>
      <c r="B16" s="365"/>
      <c r="C16" s="365"/>
      <c r="D16" s="391"/>
      <c r="E16" s="391"/>
      <c r="F16" s="365"/>
      <c r="G16" s="365"/>
      <c r="H16" s="123">
        <f>IF(Matriz_V8!I35="","",Matriz_V8!I35)</f>
        <v>1.4</v>
      </c>
      <c r="I16" s="124" t="str">
        <f>IF(Matriz_V8!J35="","",Matriz_V8!J35)</f>
        <v>Falta de comunicación con las dependencias a donde se canalizan los reportes atendidos.</v>
      </c>
      <c r="J16" s="388" t="str">
        <f>IF(Matriz_V8!AR35="","",Matriz_V8!AR35)</f>
        <v>Informar de las situaciones críticas de emergencias e incidentes localizados dentro del municipio para poder coordinar acciones en materia de seguridad.</v>
      </c>
      <c r="K16" s="389"/>
      <c r="L16" s="171" t="s">
        <v>666</v>
      </c>
      <c r="M16" s="127" t="s">
        <v>667</v>
      </c>
      <c r="N16" s="126">
        <v>45629</v>
      </c>
      <c r="O16" s="126">
        <v>45719</v>
      </c>
      <c r="P16" s="125" t="s">
        <v>687</v>
      </c>
    </row>
    <row r="17" spans="1:16" s="122" customFormat="1" ht="91.5" customHeight="1">
      <c r="A17" s="392"/>
      <c r="B17" s="366"/>
      <c r="C17" s="366"/>
      <c r="D17" s="392"/>
      <c r="E17" s="392"/>
      <c r="F17" s="366"/>
      <c r="G17" s="366"/>
      <c r="H17" s="123">
        <f>IF(Matriz_V8!I37="","",Matriz_V8!I37)</f>
        <v>1.5</v>
      </c>
      <c r="I17" s="124" t="str">
        <f>IF(Matriz_V8!J37="","",Matriz_V8!J37)</f>
        <v>Condiciones ambientales</v>
      </c>
      <c r="J17" s="388" t="str">
        <f>IF(Matriz_V8!AR37="","",Matriz_V8!AR37)</f>
        <v xml:space="preserve">Informar si hay fallas en la transmisión de las cáramaras de video vigilancia causadas por el clima. </v>
      </c>
      <c r="K17" s="389"/>
      <c r="L17" s="171" t="s">
        <v>666</v>
      </c>
      <c r="M17" s="127" t="s">
        <v>667</v>
      </c>
      <c r="N17" s="126">
        <v>45629</v>
      </c>
      <c r="O17" s="126">
        <v>45719</v>
      </c>
      <c r="P17" s="125" t="s">
        <v>685</v>
      </c>
    </row>
    <row r="18" spans="1:16" s="122" customFormat="1" ht="91.5" customHeight="1">
      <c r="A18" s="390" t="str">
        <f>IF(Matriz_V8!A39="","",Matriz_V8!A39)</f>
        <v/>
      </c>
      <c r="B18" s="364" t="str">
        <f>IF(Matriz_V8!E39="","",Matriz_V8!E39)</f>
        <v/>
      </c>
      <c r="C18" s="364" t="str">
        <f>IF(Matriz_V8!G39="","",Matriz_V8!G39)</f>
        <v/>
      </c>
      <c r="D18" s="393" t="str">
        <f>IF(Matriz_V8!AF39="","",Matriz_V8!AF39)</f>
        <v/>
      </c>
      <c r="E18" s="393" t="str">
        <f>IF(Matriz_V8!AG39="","",Matriz_V8!AG39)</f>
        <v/>
      </c>
      <c r="F18" s="364" t="str">
        <f>CONCATENATE(Matriz_V8!AM39,Matriz_V8!AN39,Matriz_V8!AO39,Matriz_V8!AP39)</f>
        <v/>
      </c>
      <c r="G18" s="364" t="str">
        <f>IF(Matriz_V8!AQ39="","",Matriz_V8!AQ39)</f>
        <v/>
      </c>
      <c r="H18" s="123" t="str">
        <f>IF(Matriz_V8!I39="","",Matriz_V8!I39)</f>
        <v/>
      </c>
      <c r="I18" s="124" t="str">
        <f>IF(Matriz_V8!J39="","",Matriz_V8!J39)</f>
        <v/>
      </c>
      <c r="J18" s="387" t="str">
        <f>IF(Matriz_V8!AR39="","",Matriz_V8!AR39)</f>
        <v/>
      </c>
      <c r="K18" s="387"/>
      <c r="L18" s="127"/>
      <c r="M18" s="125"/>
      <c r="N18" s="127"/>
      <c r="O18" s="127"/>
      <c r="P18" s="125"/>
    </row>
    <row r="19" spans="1:16" s="122" customFormat="1" ht="91.5" customHeight="1">
      <c r="A19" s="391"/>
      <c r="B19" s="365"/>
      <c r="C19" s="365"/>
      <c r="D19" s="391"/>
      <c r="E19" s="391"/>
      <c r="F19" s="365"/>
      <c r="G19" s="365"/>
      <c r="H19" s="123" t="str">
        <f>IF(Matriz_V8!I44="","",Matriz_V8!I44)</f>
        <v/>
      </c>
      <c r="I19" s="124" t="str">
        <f>IF(Matriz_V8!J44="","",Matriz_V8!J44)</f>
        <v/>
      </c>
      <c r="J19" s="387" t="str">
        <f>IF(Matriz_V8!AR44="","",Matriz_V8!AR44)</f>
        <v/>
      </c>
      <c r="K19" s="387"/>
      <c r="L19" s="127"/>
      <c r="M19" s="125"/>
      <c r="N19" s="127"/>
      <c r="O19" s="127"/>
      <c r="P19" s="125"/>
    </row>
    <row r="20" spans="1:16" s="122" customFormat="1" ht="91.5" customHeight="1">
      <c r="A20" s="391"/>
      <c r="B20" s="365"/>
      <c r="C20" s="365"/>
      <c r="D20" s="391"/>
      <c r="E20" s="391"/>
      <c r="F20" s="365"/>
      <c r="G20" s="365"/>
      <c r="H20" s="123" t="str">
        <f>IF(Matriz_V8!I49="","",Matriz_V8!I49)</f>
        <v/>
      </c>
      <c r="I20" s="124" t="str">
        <f>IF(Matriz_V8!J49="","",Matriz_V8!J49)</f>
        <v/>
      </c>
      <c r="J20" s="387" t="str">
        <f>IF(Matriz_V8!AR49="","",Matriz_V8!AR49)</f>
        <v/>
      </c>
      <c r="K20" s="387"/>
      <c r="L20" s="127"/>
      <c r="M20" s="125"/>
      <c r="N20" s="127"/>
      <c r="O20" s="127"/>
      <c r="P20" s="125"/>
    </row>
    <row r="21" spans="1:16" s="122" customFormat="1" ht="91.5" customHeight="1">
      <c r="A21" s="391"/>
      <c r="B21" s="365"/>
      <c r="C21" s="365"/>
      <c r="D21" s="391"/>
      <c r="E21" s="391"/>
      <c r="F21" s="365"/>
      <c r="G21" s="365"/>
      <c r="H21" s="123" t="str">
        <f>IF(Matriz_V8!I54="","",Matriz_V8!I54)</f>
        <v/>
      </c>
      <c r="I21" s="124" t="str">
        <f>IF(Matriz_V8!J54="","",Matriz_V8!J54)</f>
        <v/>
      </c>
      <c r="J21" s="388" t="str">
        <f>IF(Matriz_V8!AR54="","",Matriz_V8!AR54)</f>
        <v/>
      </c>
      <c r="K21" s="389"/>
      <c r="L21" s="171"/>
      <c r="M21" s="125"/>
      <c r="N21" s="127"/>
      <c r="O21" s="127"/>
      <c r="P21" s="125"/>
    </row>
    <row r="22" spans="1:16" s="122" customFormat="1" ht="91.5" customHeight="1">
      <c r="A22" s="392"/>
      <c r="B22" s="366"/>
      <c r="C22" s="366"/>
      <c r="D22" s="392"/>
      <c r="E22" s="392"/>
      <c r="F22" s="366"/>
      <c r="G22" s="366"/>
      <c r="H22" s="123" t="str">
        <f>IF(Matriz_V8!I59="","",Matriz_V8!I59)</f>
        <v/>
      </c>
      <c r="I22" s="124" t="str">
        <f>IF(Matriz_V8!J59="","",Matriz_V8!J59)</f>
        <v/>
      </c>
      <c r="J22" s="388" t="str">
        <f>IF(Matriz_V8!AR59="","",Matriz_V8!AR59)</f>
        <v/>
      </c>
      <c r="K22" s="389"/>
      <c r="L22" s="171"/>
      <c r="M22" s="125"/>
      <c r="N22" s="127"/>
      <c r="O22" s="127"/>
      <c r="P22" s="125"/>
    </row>
    <row r="23" spans="1:16" s="122" customFormat="1" ht="91.5" customHeight="1">
      <c r="A23" s="379" t="str">
        <f>IF(Matriz_V8!A64="","",Matriz_V8!A64)</f>
        <v/>
      </c>
      <c r="B23" s="361" t="str">
        <f>IF(Matriz_V8!E64="","",Matriz_V8!E64)</f>
        <v/>
      </c>
      <c r="C23" s="361" t="str">
        <f>IF(Matriz_V8!G64="","",Matriz_V8!G64)</f>
        <v/>
      </c>
      <c r="D23" s="382" t="str">
        <f>IF(Matriz_V8!AF64="","",Matriz_V8!AF64)</f>
        <v/>
      </c>
      <c r="E23" s="382" t="str">
        <f>IF(Matriz_V8!AG64="","",Matriz_V8!AG64)</f>
        <v/>
      </c>
      <c r="F23" s="367" t="str">
        <f>CONCATENATE(Matriz_V8!AM64,Matriz_V8!AN64,Matriz_V8!AO64,Matriz_V8!AP64)</f>
        <v/>
      </c>
      <c r="G23" s="367" t="str">
        <f>IF(Matriz_V8!AQ64="","",Matriz_V8!AQ64)</f>
        <v/>
      </c>
      <c r="H23" s="128" t="str">
        <f>IF(Matriz_V8!I64="","",Matriz_V8!I64)</f>
        <v/>
      </c>
      <c r="I23" s="129" t="str">
        <f>IF(Matriz_V8!J64="","",Matriz_V8!J64)</f>
        <v/>
      </c>
      <c r="J23" s="370" t="str">
        <f>IF(Matriz_V8!AR64="","",Matriz_V8!AR64)</f>
        <v/>
      </c>
      <c r="K23" s="370"/>
      <c r="L23" s="131"/>
      <c r="M23" s="130"/>
      <c r="N23" s="131"/>
      <c r="O23" s="131"/>
      <c r="P23" s="130"/>
    </row>
    <row r="24" spans="1:16" s="122" customFormat="1" ht="91.5" customHeight="1">
      <c r="A24" s="380"/>
      <c r="B24" s="362"/>
      <c r="C24" s="362"/>
      <c r="D24" s="380"/>
      <c r="E24" s="380"/>
      <c r="F24" s="368"/>
      <c r="G24" s="368"/>
      <c r="H24" s="128" t="str">
        <f>IF(Matriz_V8!I69="","",Matriz_V8!I69)</f>
        <v/>
      </c>
      <c r="I24" s="129" t="str">
        <f>IF(Matriz_V8!J69="","",Matriz_V8!J69)</f>
        <v/>
      </c>
      <c r="J24" s="370" t="str">
        <f>IF(Matriz_V8!AR69="","",Matriz_V8!AR69)</f>
        <v/>
      </c>
      <c r="K24" s="370"/>
      <c r="L24" s="131"/>
      <c r="M24" s="130"/>
      <c r="N24" s="131"/>
      <c r="O24" s="131"/>
      <c r="P24" s="130"/>
    </row>
    <row r="25" spans="1:16" s="122" customFormat="1" ht="91.5" customHeight="1">
      <c r="A25" s="380"/>
      <c r="B25" s="362"/>
      <c r="C25" s="362"/>
      <c r="D25" s="380"/>
      <c r="E25" s="380"/>
      <c r="F25" s="368"/>
      <c r="G25" s="368"/>
      <c r="H25" s="128" t="str">
        <f>IF(Matriz_V8!I74="","",Matriz_V8!I74)</f>
        <v/>
      </c>
      <c r="I25" s="129" t="str">
        <f>IF(Matriz_V8!J74="","",Matriz_V8!J74)</f>
        <v/>
      </c>
      <c r="J25" s="370" t="str">
        <f>IF(Matriz_V8!AR74="","",Matriz_V8!AR74)</f>
        <v/>
      </c>
      <c r="K25" s="370"/>
      <c r="L25" s="131"/>
      <c r="M25" s="130"/>
      <c r="N25" s="131"/>
      <c r="O25" s="131"/>
      <c r="P25" s="130"/>
    </row>
    <row r="26" spans="1:16" s="122" customFormat="1" ht="91.5" customHeight="1">
      <c r="A26" s="380"/>
      <c r="B26" s="362"/>
      <c r="C26" s="362"/>
      <c r="D26" s="380"/>
      <c r="E26" s="380"/>
      <c r="F26" s="368"/>
      <c r="G26" s="368"/>
      <c r="H26" s="128" t="str">
        <f>IF(Matriz_V8!I79="","",Matriz_V8!I79)</f>
        <v/>
      </c>
      <c r="I26" s="129" t="str">
        <f>IF(Matriz_V8!J79="","",Matriz_V8!J79)</f>
        <v/>
      </c>
      <c r="J26" s="371" t="str">
        <f>IF(Matriz_V8!AR79="","",Matriz_V8!AR79)</f>
        <v/>
      </c>
      <c r="K26" s="372"/>
      <c r="L26" s="172"/>
      <c r="M26" s="130"/>
      <c r="N26" s="131"/>
      <c r="O26" s="131"/>
      <c r="P26" s="130"/>
    </row>
    <row r="27" spans="1:16" s="122" customFormat="1" ht="91.5" customHeight="1">
      <c r="A27" s="381"/>
      <c r="B27" s="363"/>
      <c r="C27" s="363"/>
      <c r="D27" s="381"/>
      <c r="E27" s="381"/>
      <c r="F27" s="369"/>
      <c r="G27" s="369"/>
      <c r="H27" s="128" t="str">
        <f>IF(Matriz_V8!I84="","",Matriz_V8!I84)</f>
        <v/>
      </c>
      <c r="I27" s="129" t="str">
        <f>IF(Matriz_V8!J84="","",Matriz_V8!J84)</f>
        <v/>
      </c>
      <c r="J27" s="371" t="str">
        <f>IF(Matriz_V8!AR84="","",Matriz_V8!AR84)</f>
        <v/>
      </c>
      <c r="K27" s="372"/>
      <c r="L27" s="172"/>
      <c r="M27" s="130"/>
      <c r="N27" s="131"/>
      <c r="O27" s="131"/>
      <c r="P27" s="130"/>
    </row>
    <row r="28" spans="1:16" s="122" customFormat="1" ht="91.5" customHeight="1">
      <c r="A28" s="390" t="str">
        <f>IF(Matriz_V8!A89="","",Matriz_V8!A89)</f>
        <v/>
      </c>
      <c r="B28" s="364" t="str">
        <f>IF(Matriz_V8!E89="","",Matriz_V8!E89)</f>
        <v/>
      </c>
      <c r="C28" s="364" t="str">
        <f>IF(Matriz_V8!G89="","",Matriz_V8!G89)</f>
        <v/>
      </c>
      <c r="D28" s="393" t="str">
        <f>IF(Matriz_V8!AF89="","",Matriz_V8!AF89)</f>
        <v/>
      </c>
      <c r="E28" s="393" t="str">
        <f>IF(Matriz_V8!AG89="","",Matriz_V8!AG89)</f>
        <v/>
      </c>
      <c r="F28" s="364" t="str">
        <f>CONCATENATE(Matriz_V8!AM89,Matriz_V8!AN89,Matriz_V8!AO89,Matriz_V8!AP89)</f>
        <v/>
      </c>
      <c r="G28" s="364" t="str">
        <f>IF(Matriz_V8!AQ89="","",Matriz_V8!AQ89)</f>
        <v/>
      </c>
      <c r="H28" s="123" t="str">
        <f>IF(Matriz_V8!I89="","",Matriz_V8!I89)</f>
        <v/>
      </c>
      <c r="I28" s="124" t="str">
        <f>IF(Matriz_V8!J89="","",Matriz_V8!J89)</f>
        <v/>
      </c>
      <c r="J28" s="387" t="str">
        <f>IF(Matriz_V8!AR89="","",Matriz_V8!AR89)</f>
        <v/>
      </c>
      <c r="K28" s="387"/>
      <c r="L28" s="127"/>
      <c r="M28" s="125"/>
      <c r="N28" s="127"/>
      <c r="O28" s="127"/>
      <c r="P28" s="125"/>
    </row>
    <row r="29" spans="1:16" s="122" customFormat="1" ht="91.5" customHeight="1">
      <c r="A29" s="391"/>
      <c r="B29" s="365"/>
      <c r="C29" s="365"/>
      <c r="D29" s="391"/>
      <c r="E29" s="391"/>
      <c r="F29" s="365"/>
      <c r="G29" s="365"/>
      <c r="H29" s="123" t="str">
        <f>IF(Matriz_V8!I94="","",Matriz_V8!I94)</f>
        <v/>
      </c>
      <c r="I29" s="124" t="str">
        <f>IF(Matriz_V8!J94="","",Matriz_V8!J94)</f>
        <v/>
      </c>
      <c r="J29" s="387" t="str">
        <f>IF(Matriz_V8!AR94="","",Matriz_V8!AR94)</f>
        <v/>
      </c>
      <c r="K29" s="387"/>
      <c r="L29" s="127"/>
      <c r="M29" s="125"/>
      <c r="N29" s="127"/>
      <c r="O29" s="127"/>
      <c r="P29" s="125"/>
    </row>
    <row r="30" spans="1:16" s="122" customFormat="1" ht="91.5" customHeight="1">
      <c r="A30" s="391"/>
      <c r="B30" s="365"/>
      <c r="C30" s="365"/>
      <c r="D30" s="391"/>
      <c r="E30" s="391"/>
      <c r="F30" s="365"/>
      <c r="G30" s="365"/>
      <c r="H30" s="123" t="str">
        <f>IF(Matriz_V8!I99="","",Matriz_V8!I99)</f>
        <v/>
      </c>
      <c r="I30" s="124" t="str">
        <f>IF(Matriz_V8!J99="","",Matriz_V8!J99)</f>
        <v/>
      </c>
      <c r="J30" s="387" t="str">
        <f>IF(Matriz_V8!AR99="","",Matriz_V8!AR99)</f>
        <v/>
      </c>
      <c r="K30" s="387"/>
      <c r="L30" s="127"/>
      <c r="M30" s="125"/>
      <c r="N30" s="127"/>
      <c r="O30" s="127"/>
      <c r="P30" s="125"/>
    </row>
    <row r="31" spans="1:16" s="122" customFormat="1" ht="91.5" customHeight="1">
      <c r="A31" s="391"/>
      <c r="B31" s="365"/>
      <c r="C31" s="365"/>
      <c r="D31" s="391"/>
      <c r="E31" s="391"/>
      <c r="F31" s="365"/>
      <c r="G31" s="365"/>
      <c r="H31" s="123" t="str">
        <f>IF(Matriz_V8!I104="","",Matriz_V8!I104)</f>
        <v/>
      </c>
      <c r="I31" s="124" t="str">
        <f>IF(Matriz_V8!J104="","",Matriz_V8!J104)</f>
        <v/>
      </c>
      <c r="J31" s="388" t="str">
        <f>IF(Matriz_V8!AR104="","",Matriz_V8!AR104)</f>
        <v/>
      </c>
      <c r="K31" s="389"/>
      <c r="L31" s="171"/>
      <c r="M31" s="125"/>
      <c r="N31" s="127"/>
      <c r="O31" s="127"/>
      <c r="P31" s="125"/>
    </row>
    <row r="32" spans="1:16" s="122" customFormat="1" ht="91.5" customHeight="1">
      <c r="A32" s="392"/>
      <c r="B32" s="366"/>
      <c r="C32" s="366"/>
      <c r="D32" s="392"/>
      <c r="E32" s="392"/>
      <c r="F32" s="366"/>
      <c r="G32" s="366"/>
      <c r="H32" s="123" t="str">
        <f>IF(Matriz_V8!I109="","",Matriz_V8!I109)</f>
        <v/>
      </c>
      <c r="I32" s="124" t="str">
        <f>IF(Matriz_V8!J109="","",Matriz_V8!J109)</f>
        <v/>
      </c>
      <c r="J32" s="388" t="str">
        <f>IF(Matriz_V8!AR109="","",Matriz_V8!AR109)</f>
        <v/>
      </c>
      <c r="K32" s="389"/>
      <c r="L32" s="171"/>
      <c r="M32" s="125"/>
      <c r="N32" s="127"/>
      <c r="O32" s="127"/>
      <c r="P32" s="125"/>
    </row>
    <row r="33" spans="1:16" s="122" customFormat="1" ht="91.5" customHeight="1">
      <c r="A33" s="379" t="str">
        <f>IF(Matriz_V8!A114="","",Matriz_V8!A114)</f>
        <v/>
      </c>
      <c r="B33" s="361" t="str">
        <f>IF(Matriz_V8!E114="","",Matriz_V8!E114)</f>
        <v/>
      </c>
      <c r="C33" s="361" t="str">
        <f>IF(Matriz_V8!G114="","",Matriz_V8!G114)</f>
        <v/>
      </c>
      <c r="D33" s="382" t="str">
        <f>IF(Matriz_V8!AF114="","",Matriz_V8!AF114)</f>
        <v/>
      </c>
      <c r="E33" s="382" t="str">
        <f>IF(Matriz_V8!AG114="","",Matriz_V8!AG114)</f>
        <v/>
      </c>
      <c r="F33" s="367" t="str">
        <f>CONCATENATE(Matriz_V8!AM114,Matriz_V8!AN114,Matriz_V8!AO114,Matriz_V8!AP114)</f>
        <v/>
      </c>
      <c r="G33" s="367" t="str">
        <f>IF(Matriz_V8!AQ114="","",Matriz_V8!AQ114)</f>
        <v/>
      </c>
      <c r="H33" s="128" t="str">
        <f>IF(Matriz_V8!I114="","",Matriz_V8!I114)</f>
        <v/>
      </c>
      <c r="I33" s="129" t="str">
        <f>IF(Matriz_V8!J114="","",Matriz_V8!J114)</f>
        <v/>
      </c>
      <c r="J33" s="370" t="str">
        <f>IF(Matriz_V8!AR114="","",Matriz_V8!AR114)</f>
        <v/>
      </c>
      <c r="K33" s="370"/>
      <c r="L33" s="131"/>
      <c r="M33" s="130"/>
      <c r="N33" s="131"/>
      <c r="O33" s="131"/>
      <c r="P33" s="130"/>
    </row>
    <row r="34" spans="1:16" s="122" customFormat="1" ht="91.5" customHeight="1">
      <c r="A34" s="380"/>
      <c r="B34" s="362"/>
      <c r="C34" s="362"/>
      <c r="D34" s="380"/>
      <c r="E34" s="380"/>
      <c r="F34" s="368"/>
      <c r="G34" s="368"/>
      <c r="H34" s="128" t="str">
        <f>IF(Matriz_V8!I119="","",Matriz_V8!I119)</f>
        <v/>
      </c>
      <c r="I34" s="129" t="str">
        <f>IF(Matriz_V8!J119="","",Matriz_V8!J119)</f>
        <v/>
      </c>
      <c r="J34" s="370" t="str">
        <f>IF(Matriz_V8!AR119="","",Matriz_V8!AR119)</f>
        <v/>
      </c>
      <c r="K34" s="370"/>
      <c r="L34" s="131"/>
      <c r="M34" s="130"/>
      <c r="N34" s="131"/>
      <c r="O34" s="131"/>
      <c r="P34" s="130"/>
    </row>
    <row r="35" spans="1:16" s="122" customFormat="1" ht="91.5" customHeight="1">
      <c r="A35" s="380"/>
      <c r="B35" s="362"/>
      <c r="C35" s="362"/>
      <c r="D35" s="380"/>
      <c r="E35" s="380"/>
      <c r="F35" s="368"/>
      <c r="G35" s="368"/>
      <c r="H35" s="128" t="str">
        <f>IF(Matriz_V8!I124="","",Matriz_V8!I124)</f>
        <v/>
      </c>
      <c r="I35" s="129" t="str">
        <f>IF(Matriz_V8!J124="","",Matriz_V8!J124)</f>
        <v/>
      </c>
      <c r="J35" s="370" t="str">
        <f>IF(Matriz_V8!AR124="","",Matriz_V8!AR124)</f>
        <v/>
      </c>
      <c r="K35" s="370"/>
      <c r="L35" s="131"/>
      <c r="M35" s="130"/>
      <c r="N35" s="131"/>
      <c r="O35" s="131"/>
      <c r="P35" s="130"/>
    </row>
    <row r="36" spans="1:16" s="122" customFormat="1" ht="91.5" customHeight="1">
      <c r="A36" s="380"/>
      <c r="B36" s="362"/>
      <c r="C36" s="362"/>
      <c r="D36" s="380"/>
      <c r="E36" s="380"/>
      <c r="F36" s="368"/>
      <c r="G36" s="368"/>
      <c r="H36" s="128" t="str">
        <f>IF(Matriz_V8!I129="","",Matriz_V8!I129)</f>
        <v/>
      </c>
      <c r="I36" s="129" t="str">
        <f>IF(Matriz_V8!J129="","",Matriz_V8!J129)</f>
        <v/>
      </c>
      <c r="J36" s="371" t="str">
        <f>IF(Matriz_V8!AR129="","",Matriz_V8!AR129)</f>
        <v/>
      </c>
      <c r="K36" s="372"/>
      <c r="L36" s="172"/>
      <c r="M36" s="130"/>
      <c r="N36" s="131"/>
      <c r="O36" s="131"/>
      <c r="P36" s="130"/>
    </row>
    <row r="37" spans="1:16" s="122" customFormat="1" ht="91.5" customHeight="1">
      <c r="A37" s="381"/>
      <c r="B37" s="363"/>
      <c r="C37" s="363"/>
      <c r="D37" s="381"/>
      <c r="E37" s="381"/>
      <c r="F37" s="369"/>
      <c r="G37" s="369"/>
      <c r="H37" s="128" t="str">
        <f>IF(Matriz_V8!I134="","",Matriz_V8!I134)</f>
        <v/>
      </c>
      <c r="I37" s="129" t="str">
        <f>IF(Matriz_V8!J134="","",Matriz_V8!J134)</f>
        <v/>
      </c>
      <c r="J37" s="371" t="str">
        <f>IF(Matriz_V8!AR134="","",Matriz_V8!AR134)</f>
        <v/>
      </c>
      <c r="K37" s="372"/>
      <c r="L37" s="172"/>
      <c r="M37" s="130"/>
      <c r="N37" s="131"/>
      <c r="O37" s="131"/>
      <c r="P37" s="130"/>
    </row>
    <row r="38" spans="1:16" s="122" customFormat="1" ht="91.5" customHeight="1">
      <c r="A38" s="390" t="str">
        <f>IF(Matriz_V8!A139="","",Matriz_V8!A139)</f>
        <v/>
      </c>
      <c r="B38" s="364" t="str">
        <f>IF(Matriz_V8!E139="","",Matriz_V8!E139)</f>
        <v/>
      </c>
      <c r="C38" s="364" t="str">
        <f>IF(Matriz_V8!G139="","",Matriz_V8!G139)</f>
        <v/>
      </c>
      <c r="D38" s="393" t="str">
        <f>IF(Matriz_V8!AF139="","",Matriz_V8!AF139)</f>
        <v/>
      </c>
      <c r="E38" s="393" t="str">
        <f>IF(Matriz_V8!AG139="","",Matriz_V8!AG139)</f>
        <v/>
      </c>
      <c r="F38" s="364" t="str">
        <f>CONCATENATE(Matriz_V8!AM139,Matriz_V8!AN139,Matriz_V8!AO139,Matriz_V8!AP139)</f>
        <v/>
      </c>
      <c r="G38" s="364" t="str">
        <f>IF(Matriz_V8!AQ139="","",Matriz_V8!AQ139)</f>
        <v/>
      </c>
      <c r="H38" s="123" t="str">
        <f>IF(Matriz_V8!I139="","",Matriz_V8!I139)</f>
        <v/>
      </c>
      <c r="I38" s="124" t="str">
        <f>IF(Matriz_V8!J139="","",Matriz_V8!J139)</f>
        <v/>
      </c>
      <c r="J38" s="387" t="str">
        <f>IF(Matriz_V8!AR139="","",Matriz_V8!AR139)</f>
        <v/>
      </c>
      <c r="K38" s="387"/>
      <c r="L38" s="127"/>
      <c r="M38" s="125"/>
      <c r="N38" s="127"/>
      <c r="O38" s="127"/>
      <c r="P38" s="125"/>
    </row>
    <row r="39" spans="1:16" s="122" customFormat="1" ht="91.5" customHeight="1">
      <c r="A39" s="391"/>
      <c r="B39" s="365"/>
      <c r="C39" s="365"/>
      <c r="D39" s="391"/>
      <c r="E39" s="391"/>
      <c r="F39" s="365"/>
      <c r="G39" s="365"/>
      <c r="H39" s="123" t="str">
        <f>IF(Matriz_V8!I144="","",Matriz_V8!I144)</f>
        <v/>
      </c>
      <c r="I39" s="124" t="str">
        <f>IF(Matriz_V8!J144="","",Matriz_V8!J144)</f>
        <v/>
      </c>
      <c r="J39" s="387" t="str">
        <f>IF(Matriz_V8!AR144="","",Matriz_V8!AR144)</f>
        <v/>
      </c>
      <c r="K39" s="387"/>
      <c r="L39" s="127"/>
      <c r="M39" s="125"/>
      <c r="N39" s="127"/>
      <c r="O39" s="127"/>
      <c r="P39" s="125"/>
    </row>
    <row r="40" spans="1:16" s="122" customFormat="1" ht="91.5" customHeight="1">
      <c r="A40" s="391"/>
      <c r="B40" s="365"/>
      <c r="C40" s="365"/>
      <c r="D40" s="391"/>
      <c r="E40" s="391"/>
      <c r="F40" s="365"/>
      <c r="G40" s="365"/>
      <c r="H40" s="123" t="str">
        <f>IF(Matriz_V8!I149="","",Matriz_V8!I149)</f>
        <v/>
      </c>
      <c r="I40" s="124" t="str">
        <f>IF(Matriz_V8!J149="","",Matriz_V8!J149)</f>
        <v/>
      </c>
      <c r="J40" s="387" t="str">
        <f>IF(Matriz_V8!AR149="","",Matriz_V8!AR149)</f>
        <v/>
      </c>
      <c r="K40" s="387"/>
      <c r="L40" s="127"/>
      <c r="M40" s="125"/>
      <c r="N40" s="127"/>
      <c r="O40" s="127"/>
      <c r="P40" s="125"/>
    </row>
    <row r="41" spans="1:16" s="122" customFormat="1" ht="91.5" customHeight="1">
      <c r="A41" s="391"/>
      <c r="B41" s="365"/>
      <c r="C41" s="365"/>
      <c r="D41" s="391"/>
      <c r="E41" s="391"/>
      <c r="F41" s="365"/>
      <c r="G41" s="365"/>
      <c r="H41" s="123" t="str">
        <f>IF(Matriz_V8!I154="","",Matriz_V8!I154)</f>
        <v/>
      </c>
      <c r="I41" s="124" t="str">
        <f>IF(Matriz_V8!J154="","",Matriz_V8!J154)</f>
        <v/>
      </c>
      <c r="J41" s="388" t="str">
        <f>IF(Matriz_V8!AR154="","",Matriz_V8!AR154)</f>
        <v/>
      </c>
      <c r="K41" s="389"/>
      <c r="L41" s="171"/>
      <c r="M41" s="125"/>
      <c r="N41" s="127"/>
      <c r="O41" s="127"/>
      <c r="P41" s="125"/>
    </row>
    <row r="42" spans="1:16" s="122" customFormat="1" ht="91.5" customHeight="1">
      <c r="A42" s="392"/>
      <c r="B42" s="366"/>
      <c r="C42" s="366"/>
      <c r="D42" s="392"/>
      <c r="E42" s="392"/>
      <c r="F42" s="366"/>
      <c r="G42" s="366"/>
      <c r="H42" s="123" t="str">
        <f>IF(Matriz_V8!I159="","",Matriz_V8!I159)</f>
        <v/>
      </c>
      <c r="I42" s="124" t="str">
        <f>IF(Matriz_V8!J159="","",Matriz_V8!J159)</f>
        <v/>
      </c>
      <c r="J42" s="388" t="str">
        <f>IF(Matriz_V8!AR159="","",Matriz_V8!AR159)</f>
        <v/>
      </c>
      <c r="K42" s="389"/>
      <c r="L42" s="171"/>
      <c r="M42" s="125"/>
      <c r="N42" s="127"/>
      <c r="O42" s="127"/>
      <c r="P42" s="125"/>
    </row>
    <row r="43" spans="1:16" s="122" customFormat="1" ht="91.5" customHeight="1">
      <c r="A43" s="379" t="str">
        <f>IF(Matriz_V8!A164="","",Matriz_V8!A164)</f>
        <v/>
      </c>
      <c r="B43" s="361" t="str">
        <f>IF(Matriz_V8!E164="","",Matriz_V8!E164)</f>
        <v/>
      </c>
      <c r="C43" s="361" t="str">
        <f>IF(Matriz_V8!G164="","",Matriz_V8!G164)</f>
        <v/>
      </c>
      <c r="D43" s="382" t="str">
        <f>IF(Matriz_V8!AF164="","",Matriz_V8!AF164)</f>
        <v/>
      </c>
      <c r="E43" s="382" t="str">
        <f>IF(Matriz_V8!AG164="","",Matriz_V8!AG164)</f>
        <v/>
      </c>
      <c r="F43" s="367" t="str">
        <f>CONCATENATE(Matriz_V8!AM164,Matriz_V8!AN164,Matriz_V8!AO164,Matriz_V8!AP164)</f>
        <v/>
      </c>
      <c r="G43" s="367" t="str">
        <f>IF(Matriz_V8!AQ164="","",Matriz_V8!AQ164)</f>
        <v/>
      </c>
      <c r="H43" s="128" t="str">
        <f>IF(Matriz_V8!I164="","",Matriz_V8!I164)</f>
        <v/>
      </c>
      <c r="I43" s="129" t="str">
        <f>IF(Matriz_V8!J164="","",Matriz_V8!J164)</f>
        <v/>
      </c>
      <c r="J43" s="370" t="str">
        <f>IF(Matriz_V8!AR164="","",Matriz_V8!AR164)</f>
        <v/>
      </c>
      <c r="K43" s="370"/>
      <c r="L43" s="131"/>
      <c r="M43" s="130"/>
      <c r="N43" s="131"/>
      <c r="O43" s="131"/>
      <c r="P43" s="130"/>
    </row>
    <row r="44" spans="1:16" s="122" customFormat="1" ht="91.5" customHeight="1">
      <c r="A44" s="380"/>
      <c r="B44" s="362"/>
      <c r="C44" s="362"/>
      <c r="D44" s="380"/>
      <c r="E44" s="380"/>
      <c r="F44" s="368"/>
      <c r="G44" s="368"/>
      <c r="H44" s="128" t="str">
        <f>IF(Matriz_V8!I169="","",Matriz_V8!I169)</f>
        <v/>
      </c>
      <c r="I44" s="129" t="str">
        <f>IF(Matriz_V8!J169="","",Matriz_V8!J169)</f>
        <v/>
      </c>
      <c r="J44" s="370" t="str">
        <f>IF(Matriz_V8!AR169="","",Matriz_V8!AR169)</f>
        <v/>
      </c>
      <c r="K44" s="370"/>
      <c r="L44" s="131"/>
      <c r="M44" s="130"/>
      <c r="N44" s="131"/>
      <c r="O44" s="131"/>
      <c r="P44" s="130"/>
    </row>
    <row r="45" spans="1:16" s="122" customFormat="1" ht="91.5" customHeight="1">
      <c r="A45" s="380"/>
      <c r="B45" s="362"/>
      <c r="C45" s="362"/>
      <c r="D45" s="380"/>
      <c r="E45" s="380"/>
      <c r="F45" s="368"/>
      <c r="G45" s="368"/>
      <c r="H45" s="128" t="str">
        <f>IF(Matriz_V8!I174="","",Matriz_V8!I174)</f>
        <v/>
      </c>
      <c r="I45" s="129" t="str">
        <f>IF(Matriz_V8!J174="","",Matriz_V8!J174)</f>
        <v/>
      </c>
      <c r="J45" s="370" t="str">
        <f>IF(Matriz_V8!AR174="","",Matriz_V8!AR174)</f>
        <v/>
      </c>
      <c r="K45" s="370"/>
      <c r="L45" s="131"/>
      <c r="M45" s="130"/>
      <c r="N45" s="131"/>
      <c r="O45" s="131"/>
      <c r="P45" s="130"/>
    </row>
    <row r="46" spans="1:16" s="122" customFormat="1" ht="91.5" customHeight="1">
      <c r="A46" s="380"/>
      <c r="B46" s="362"/>
      <c r="C46" s="362"/>
      <c r="D46" s="380"/>
      <c r="E46" s="380"/>
      <c r="F46" s="368"/>
      <c r="G46" s="368"/>
      <c r="H46" s="128" t="str">
        <f>IF(Matriz_V8!I179="","",Matriz_V8!I179)</f>
        <v/>
      </c>
      <c r="I46" s="129" t="str">
        <f>IF(Matriz_V8!J179="","",Matriz_V8!J179)</f>
        <v/>
      </c>
      <c r="J46" s="371" t="str">
        <f>IF(Matriz_V8!AR179="","",Matriz_V8!AR179)</f>
        <v/>
      </c>
      <c r="K46" s="372"/>
      <c r="L46" s="172"/>
      <c r="M46" s="130"/>
      <c r="N46" s="131"/>
      <c r="O46" s="131"/>
      <c r="P46" s="130"/>
    </row>
    <row r="47" spans="1:16" s="122" customFormat="1" ht="91.5" customHeight="1">
      <c r="A47" s="381"/>
      <c r="B47" s="363"/>
      <c r="C47" s="363"/>
      <c r="D47" s="381"/>
      <c r="E47" s="381"/>
      <c r="F47" s="369"/>
      <c r="G47" s="369"/>
      <c r="H47" s="128" t="str">
        <f>IF(Matriz_V8!I184="","",Matriz_V8!I184)</f>
        <v/>
      </c>
      <c r="I47" s="129" t="str">
        <f>IF(Matriz_V8!J184="","",Matriz_V8!J184)</f>
        <v/>
      </c>
      <c r="J47" s="371" t="str">
        <f>IF(Matriz_V8!AR184="","",Matriz_V8!AR184)</f>
        <v/>
      </c>
      <c r="K47" s="372"/>
      <c r="L47" s="172"/>
      <c r="M47" s="130"/>
      <c r="N47" s="131"/>
      <c r="O47" s="131"/>
      <c r="P47" s="130"/>
    </row>
    <row r="48" spans="1:16" s="122" customFormat="1" ht="91.5" customHeight="1">
      <c r="A48" s="390" t="str">
        <f>IF(Matriz_V8!A189="","",Matriz_V8!A189)</f>
        <v/>
      </c>
      <c r="B48" s="364" t="str">
        <f>IF(Matriz_V8!E189="","",Matriz_V8!E189)</f>
        <v/>
      </c>
      <c r="C48" s="364" t="str">
        <f>IF(Matriz_V8!G189="","",Matriz_V8!G189)</f>
        <v/>
      </c>
      <c r="D48" s="393" t="str">
        <f>IF(Matriz_V8!AF189="","",Matriz_V8!AF189)</f>
        <v/>
      </c>
      <c r="E48" s="393" t="str">
        <f>IF(Matriz_V8!AG189="","",Matriz_V8!AG189)</f>
        <v/>
      </c>
      <c r="F48" s="364" t="str">
        <f>CONCATENATE(Matriz_V8!AM189,Matriz_V8!AN189,Matriz_V8!AO189,Matriz_V8!AP189)</f>
        <v/>
      </c>
      <c r="G48" s="364" t="str">
        <f>IF(Matriz_V8!AQ189="","",Matriz_V8!AQ189)</f>
        <v/>
      </c>
      <c r="H48" s="123" t="str">
        <f>IF(Matriz_V8!I189="","",Matriz_V8!I189)</f>
        <v/>
      </c>
      <c r="I48" s="124" t="str">
        <f>IF(Matriz_V8!J189="","",Matriz_V8!J189)</f>
        <v/>
      </c>
      <c r="J48" s="387" t="str">
        <f>IF(Matriz_V8!AR189="","",Matriz_V8!AR189)</f>
        <v/>
      </c>
      <c r="K48" s="387"/>
      <c r="L48" s="127"/>
      <c r="M48" s="125"/>
      <c r="N48" s="127"/>
      <c r="O48" s="127"/>
      <c r="P48" s="125"/>
    </row>
    <row r="49" spans="1:16" s="122" customFormat="1" ht="91.5" customHeight="1">
      <c r="A49" s="391"/>
      <c r="B49" s="365"/>
      <c r="C49" s="365"/>
      <c r="D49" s="391"/>
      <c r="E49" s="391"/>
      <c r="F49" s="365"/>
      <c r="G49" s="365"/>
      <c r="H49" s="123" t="str">
        <f>IF(Matriz_V8!I194="","",Matriz_V8!I194)</f>
        <v/>
      </c>
      <c r="I49" s="124" t="str">
        <f>IF(Matriz_V8!J194="","",Matriz_V8!J194)</f>
        <v/>
      </c>
      <c r="J49" s="387" t="str">
        <f>IF(Matriz_V8!AR194="","",Matriz_V8!AR194)</f>
        <v/>
      </c>
      <c r="K49" s="387"/>
      <c r="L49" s="127"/>
      <c r="M49" s="125"/>
      <c r="N49" s="127"/>
      <c r="O49" s="127"/>
      <c r="P49" s="125"/>
    </row>
    <row r="50" spans="1:16" s="122" customFormat="1" ht="91.5" customHeight="1">
      <c r="A50" s="391"/>
      <c r="B50" s="365"/>
      <c r="C50" s="365"/>
      <c r="D50" s="391"/>
      <c r="E50" s="391"/>
      <c r="F50" s="365"/>
      <c r="G50" s="365"/>
      <c r="H50" s="123" t="str">
        <f>IF(Matriz_V8!I199="","",Matriz_V8!I199)</f>
        <v/>
      </c>
      <c r="I50" s="124" t="str">
        <f>IF(Matriz_V8!J199="","",Matriz_V8!J199)</f>
        <v/>
      </c>
      <c r="J50" s="387" t="str">
        <f>IF(Matriz_V8!AR199="","",Matriz_V8!AR199)</f>
        <v/>
      </c>
      <c r="K50" s="387"/>
      <c r="L50" s="127"/>
      <c r="M50" s="125"/>
      <c r="N50" s="127"/>
      <c r="O50" s="127"/>
      <c r="P50" s="125"/>
    </row>
    <row r="51" spans="1:16" s="122" customFormat="1" ht="91.5" customHeight="1">
      <c r="A51" s="391"/>
      <c r="B51" s="365"/>
      <c r="C51" s="365"/>
      <c r="D51" s="391"/>
      <c r="E51" s="391"/>
      <c r="F51" s="365"/>
      <c r="G51" s="365"/>
      <c r="H51" s="123" t="str">
        <f>IF(Matriz_V8!I204="","",Matriz_V8!I204)</f>
        <v/>
      </c>
      <c r="I51" s="124" t="str">
        <f>IF(Matriz_V8!J204="","",Matriz_V8!J204)</f>
        <v/>
      </c>
      <c r="J51" s="388" t="str">
        <f>IF(Matriz_V8!AR204="","",Matriz_V8!AR204)</f>
        <v/>
      </c>
      <c r="K51" s="389"/>
      <c r="L51" s="171"/>
      <c r="M51" s="125"/>
      <c r="N51" s="127"/>
      <c r="O51" s="127"/>
      <c r="P51" s="125"/>
    </row>
    <row r="52" spans="1:16" s="122" customFormat="1" ht="91.5" customHeight="1">
      <c r="A52" s="392"/>
      <c r="B52" s="366"/>
      <c r="C52" s="366"/>
      <c r="D52" s="392"/>
      <c r="E52" s="392"/>
      <c r="F52" s="366"/>
      <c r="G52" s="366"/>
      <c r="H52" s="123" t="str">
        <f>IF(Matriz_V8!I209="","",Matriz_V8!I209)</f>
        <v/>
      </c>
      <c r="I52" s="124" t="str">
        <f>IF(Matriz_V8!J209="","",Matriz_V8!J209)</f>
        <v/>
      </c>
      <c r="J52" s="388" t="str">
        <f>IF(Matriz_V8!AR209="","",Matriz_V8!AR209)</f>
        <v/>
      </c>
      <c r="K52" s="389"/>
      <c r="L52" s="171"/>
      <c r="M52" s="125"/>
      <c r="N52" s="127"/>
      <c r="O52" s="127"/>
      <c r="P52" s="125"/>
    </row>
    <row r="53" spans="1:16" s="122" customFormat="1" ht="91.5" customHeight="1">
      <c r="A53" s="379" t="str">
        <f>IF(Matriz_V8!A214="","",Matriz_V8!A214)</f>
        <v/>
      </c>
      <c r="B53" s="361" t="str">
        <f>IF(Matriz_V8!E214="","",Matriz_V8!E214)</f>
        <v/>
      </c>
      <c r="C53" s="361" t="str">
        <f>IF(Matriz_V8!G214="","",Matriz_V8!G214)</f>
        <v/>
      </c>
      <c r="D53" s="382" t="str">
        <f>IF(Matriz_V8!AF214="","",Matriz_V8!AF214)</f>
        <v/>
      </c>
      <c r="E53" s="382" t="str">
        <f>IF(Matriz_V8!AG214="","",Matriz_V8!AG214)</f>
        <v/>
      </c>
      <c r="F53" s="367" t="str">
        <f>CONCATENATE(Matriz_V8!AM214,Matriz_V8!AN214,Matriz_V8!AO214,Matriz_V8!AP214)</f>
        <v/>
      </c>
      <c r="G53" s="367" t="str">
        <f>IF(Matriz_V8!AQ214="","",Matriz_V8!AQ214)</f>
        <v/>
      </c>
      <c r="H53" s="128" t="str">
        <f>IF(Matriz_V8!I214="","",Matriz_V8!I214)</f>
        <v/>
      </c>
      <c r="I53" s="129" t="str">
        <f>IF(Matriz_V8!J214="","",Matriz_V8!J214)</f>
        <v/>
      </c>
      <c r="J53" s="370" t="str">
        <f>IF(Matriz_V8!AR214="","",Matriz_V8!AR214)</f>
        <v/>
      </c>
      <c r="K53" s="370"/>
      <c r="L53" s="131"/>
      <c r="M53" s="130"/>
      <c r="N53" s="131"/>
      <c r="O53" s="131"/>
      <c r="P53" s="130"/>
    </row>
    <row r="54" spans="1:16" s="122" customFormat="1" ht="91.5" customHeight="1">
      <c r="A54" s="380"/>
      <c r="B54" s="362"/>
      <c r="C54" s="362"/>
      <c r="D54" s="380"/>
      <c r="E54" s="380"/>
      <c r="F54" s="368"/>
      <c r="G54" s="368"/>
      <c r="H54" s="128" t="str">
        <f>IF(Matriz_V8!I219="","",Matriz_V8!I219)</f>
        <v/>
      </c>
      <c r="I54" s="129" t="str">
        <f>IF(Matriz_V8!J219="","",Matriz_V8!J219)</f>
        <v/>
      </c>
      <c r="J54" s="370" t="str">
        <f>IF(Matriz_V8!AR219="","",Matriz_V8!AR219)</f>
        <v/>
      </c>
      <c r="K54" s="370"/>
      <c r="L54" s="131"/>
      <c r="M54" s="130"/>
      <c r="N54" s="131"/>
      <c r="O54" s="131"/>
      <c r="P54" s="130"/>
    </row>
    <row r="55" spans="1:16" s="122" customFormat="1" ht="91.5" customHeight="1">
      <c r="A55" s="380"/>
      <c r="B55" s="362"/>
      <c r="C55" s="362"/>
      <c r="D55" s="380"/>
      <c r="E55" s="380"/>
      <c r="F55" s="368"/>
      <c r="G55" s="368"/>
      <c r="H55" s="128" t="str">
        <f>IF(Matriz_V8!I224="","",Matriz_V8!I224)</f>
        <v/>
      </c>
      <c r="I55" s="129" t="str">
        <f>IF(Matriz_V8!J224="","",Matriz_V8!J224)</f>
        <v/>
      </c>
      <c r="J55" s="370" t="str">
        <f>IF(Matriz_V8!AR224="","",Matriz_V8!AR224)</f>
        <v/>
      </c>
      <c r="K55" s="370"/>
      <c r="L55" s="131"/>
      <c r="M55" s="130"/>
      <c r="N55" s="131"/>
      <c r="O55" s="131"/>
      <c r="P55" s="130"/>
    </row>
    <row r="56" spans="1:16" s="122" customFormat="1" ht="91.5" customHeight="1">
      <c r="A56" s="380"/>
      <c r="B56" s="362"/>
      <c r="C56" s="362"/>
      <c r="D56" s="380"/>
      <c r="E56" s="380"/>
      <c r="F56" s="368"/>
      <c r="G56" s="368"/>
      <c r="H56" s="128" t="str">
        <f>IF(Matriz_V8!I229="","",Matriz_V8!I229)</f>
        <v/>
      </c>
      <c r="I56" s="129" t="str">
        <f>IF(Matriz_V8!J229="","",Matriz_V8!J229)</f>
        <v/>
      </c>
      <c r="J56" s="371" t="str">
        <f>IF(Matriz_V8!AR229="","",Matriz_V8!AR229)</f>
        <v/>
      </c>
      <c r="K56" s="372"/>
      <c r="L56" s="172"/>
      <c r="M56" s="130"/>
      <c r="N56" s="131"/>
      <c r="O56" s="131"/>
      <c r="P56" s="130"/>
    </row>
    <row r="57" spans="1:16" s="122" customFormat="1" ht="91.5" customHeight="1">
      <c r="A57" s="381"/>
      <c r="B57" s="363"/>
      <c r="C57" s="363"/>
      <c r="D57" s="381"/>
      <c r="E57" s="381"/>
      <c r="F57" s="369"/>
      <c r="G57" s="369"/>
      <c r="H57" s="128" t="str">
        <f>IF(Matriz_V8!I234="","",Matriz_V8!I234)</f>
        <v/>
      </c>
      <c r="I57" s="129" t="str">
        <f>IF(Matriz_V8!J234="","",Matriz_V8!J234)</f>
        <v/>
      </c>
      <c r="J57" s="371" t="str">
        <f>IF(Matriz_V8!AR234="","",Matriz_V8!AR214)</f>
        <v/>
      </c>
      <c r="K57" s="372"/>
      <c r="L57" s="172"/>
      <c r="M57" s="130"/>
      <c r="N57" s="131"/>
      <c r="O57" s="131"/>
      <c r="P57" s="130"/>
    </row>
    <row r="58" spans="1:16" s="122" customFormat="1" ht="91.5" customHeight="1">
      <c r="A58" s="390" t="str">
        <f>IF(Matriz_V8!A239="","",Matriz_V8!A239)</f>
        <v/>
      </c>
      <c r="B58" s="364" t="str">
        <f>IF(Matriz_V8!E239="","",Matriz_V8!E239)</f>
        <v/>
      </c>
      <c r="C58" s="364" t="str">
        <f>IF(Matriz_V8!G239="","",Matriz_V8!G239)</f>
        <v/>
      </c>
      <c r="D58" s="393" t="str">
        <f>IF(Matriz_V8!AF239="","",Matriz_V8!AF239)</f>
        <v/>
      </c>
      <c r="E58" s="393" t="str">
        <f>IF(Matriz_V8!AG239="","",Matriz_V8!AG239)</f>
        <v/>
      </c>
      <c r="F58" s="364" t="str">
        <f>CONCATENATE(Matriz_V8!AM239,Matriz_V8!AN239,Matriz_V8!AO239,Matriz_V8!AP239)</f>
        <v/>
      </c>
      <c r="G58" s="364" t="str">
        <f>IF(Matriz_V8!AQ239="","",Matriz_V8!AQ239)</f>
        <v/>
      </c>
      <c r="H58" s="123">
        <f>IF(Matriz_V8!I239="","",Matriz_V8!I239)</f>
        <v>11.1</v>
      </c>
      <c r="I58" s="124" t="str">
        <f>IF(Matriz_V8!J239="","",Matriz_V8!J239)</f>
        <v/>
      </c>
      <c r="J58" s="387" t="str">
        <f>IF(Matriz_V8!AR239="","",Matriz_V8!AR239)</f>
        <v/>
      </c>
      <c r="K58" s="387"/>
      <c r="L58" s="127"/>
      <c r="M58" s="125"/>
      <c r="N58" s="127"/>
      <c r="O58" s="127"/>
      <c r="P58" s="125"/>
    </row>
    <row r="59" spans="1:16" s="122" customFormat="1" ht="91.5" customHeight="1">
      <c r="A59" s="391"/>
      <c r="B59" s="365"/>
      <c r="C59" s="365"/>
      <c r="D59" s="391"/>
      <c r="E59" s="391"/>
      <c r="F59" s="365"/>
      <c r="G59" s="365"/>
      <c r="H59" s="123">
        <f>IF(Matriz_V8!I244="","",Matriz_V8!I244)</f>
        <v>11.2</v>
      </c>
      <c r="I59" s="124" t="str">
        <f>IF(Matriz_V8!J244="","",Matriz_V8!J244)</f>
        <v/>
      </c>
      <c r="J59" s="387" t="str">
        <f>IF(Matriz_V8!AR244="","",Matriz_V8!AR244)</f>
        <v/>
      </c>
      <c r="K59" s="387"/>
      <c r="L59" s="127"/>
      <c r="M59" s="125"/>
      <c r="N59" s="127"/>
      <c r="O59" s="127"/>
      <c r="P59" s="125"/>
    </row>
    <row r="60" spans="1:16" s="122" customFormat="1" ht="91.5" customHeight="1">
      <c r="A60" s="391"/>
      <c r="B60" s="365"/>
      <c r="C60" s="365"/>
      <c r="D60" s="391"/>
      <c r="E60" s="391"/>
      <c r="F60" s="365"/>
      <c r="G60" s="365"/>
      <c r="H60" s="123">
        <f>IF(Matriz_V8!I249="","",Matriz_V8!I249)</f>
        <v>11.3</v>
      </c>
      <c r="I60" s="124" t="str">
        <f>IF(Matriz_V8!J249="","",Matriz_V8!J249)</f>
        <v/>
      </c>
      <c r="J60" s="387" t="str">
        <f>IF(Matriz_V8!AR249="","",Matriz_V8!AR249)</f>
        <v/>
      </c>
      <c r="K60" s="387"/>
      <c r="L60" s="127"/>
      <c r="M60" s="125"/>
      <c r="N60" s="127"/>
      <c r="O60" s="127"/>
      <c r="P60" s="125"/>
    </row>
    <row r="61" spans="1:16" s="122" customFormat="1" ht="91.5" customHeight="1">
      <c r="A61" s="391"/>
      <c r="B61" s="365"/>
      <c r="C61" s="365"/>
      <c r="D61" s="391"/>
      <c r="E61" s="391"/>
      <c r="F61" s="365"/>
      <c r="G61" s="365"/>
      <c r="H61" s="123">
        <f>IF(Matriz_V8!I254="","",Matriz_V8!I254)</f>
        <v>11.4</v>
      </c>
      <c r="I61" s="124" t="str">
        <f>IF(Matriz_V8!J254="","",Matriz_V8!J254)</f>
        <v/>
      </c>
      <c r="J61" s="388" t="str">
        <f>IF(Matriz_V8!AR254="","",Matriz_V8!AR254)</f>
        <v/>
      </c>
      <c r="K61" s="389"/>
      <c r="L61" s="171"/>
      <c r="M61" s="125"/>
      <c r="N61" s="127"/>
      <c r="O61" s="127"/>
      <c r="P61" s="125"/>
    </row>
    <row r="62" spans="1:16" s="122" customFormat="1" ht="91.5" customHeight="1">
      <c r="A62" s="392"/>
      <c r="B62" s="366"/>
      <c r="C62" s="366"/>
      <c r="D62" s="392"/>
      <c r="E62" s="392"/>
      <c r="F62" s="366"/>
      <c r="G62" s="366"/>
      <c r="H62" s="123">
        <f>IF(Matriz_V8!I259="","",Matriz_V8!I259)</f>
        <v>11.5</v>
      </c>
      <c r="I62" s="124" t="str">
        <f>IF(Matriz_V8!J259="","",Matriz_V8!J259)</f>
        <v/>
      </c>
      <c r="J62" s="388" t="str">
        <f>IF(Matriz_V8!AR259="","",Matriz_V8!AR259)</f>
        <v/>
      </c>
      <c r="K62" s="389"/>
      <c r="L62" s="171"/>
      <c r="M62" s="125"/>
      <c r="N62" s="127"/>
      <c r="O62" s="127"/>
      <c r="P62" s="125"/>
    </row>
    <row r="63" spans="1:16" s="122" customFormat="1" ht="91.5" customHeight="1">
      <c r="A63" s="379" t="str">
        <f>IF(Matriz_V8!A264="","",Matriz_V8!A264)</f>
        <v/>
      </c>
      <c r="B63" s="361" t="str">
        <f>IF(Matriz_V8!E264="","",Matriz_V8!E264)</f>
        <v/>
      </c>
      <c r="C63" s="361" t="str">
        <f>IF(Matriz_V8!G264="","",Matriz_V8!G264)</f>
        <v/>
      </c>
      <c r="D63" s="382" t="str">
        <f>IF(Matriz_V8!AF264="","",Matriz_V8!AF264)</f>
        <v/>
      </c>
      <c r="E63" s="382" t="str">
        <f>IF(Matriz_V8!AG264="","",Matriz_V8!AG264)</f>
        <v/>
      </c>
      <c r="F63" s="367" t="str">
        <f>CONCATENATE(Matriz_V8!AM264,Matriz_V8!AN264,Matriz_V8!AO264,Matriz_V8!AP264)</f>
        <v/>
      </c>
      <c r="G63" s="367" t="str">
        <f>IF(Matriz_V8!AQ264="","",Matriz_V8!AQ264)</f>
        <v/>
      </c>
      <c r="H63" s="128">
        <f>IF(Matriz_V8!I264="","",Matriz_V8!I264)</f>
        <v>12.1</v>
      </c>
      <c r="I63" s="129" t="str">
        <f>IF(Matriz_V8!J264="","",Matriz_V8!J264)</f>
        <v/>
      </c>
      <c r="J63" s="370" t="str">
        <f>IF(Matriz_V8!AR264="","",Matriz_V8!AR264)</f>
        <v/>
      </c>
      <c r="K63" s="370"/>
      <c r="L63" s="131"/>
      <c r="M63" s="130"/>
      <c r="N63" s="131"/>
      <c r="O63" s="131"/>
      <c r="P63" s="130"/>
    </row>
    <row r="64" spans="1:16" s="122" customFormat="1" ht="91.5" customHeight="1">
      <c r="A64" s="380"/>
      <c r="B64" s="362"/>
      <c r="C64" s="362"/>
      <c r="D64" s="380"/>
      <c r="E64" s="380"/>
      <c r="F64" s="368"/>
      <c r="G64" s="368"/>
      <c r="H64" s="128">
        <f>IF(Matriz_V8!I269="","",Matriz_V8!I269)</f>
        <v>12.2</v>
      </c>
      <c r="I64" s="129" t="str">
        <f>IF(Matriz_V8!J269="","",Matriz_V8!J269)</f>
        <v/>
      </c>
      <c r="J64" s="370" t="str">
        <f>IF(Matriz_V8!AR269="","",Matriz_V8!AR269)</f>
        <v/>
      </c>
      <c r="K64" s="370"/>
      <c r="L64" s="131"/>
      <c r="M64" s="130"/>
      <c r="N64" s="131"/>
      <c r="O64" s="131"/>
      <c r="P64" s="130"/>
    </row>
    <row r="65" spans="1:16" s="122" customFormat="1" ht="91.5" customHeight="1">
      <c r="A65" s="380"/>
      <c r="B65" s="362"/>
      <c r="C65" s="362"/>
      <c r="D65" s="380"/>
      <c r="E65" s="380"/>
      <c r="F65" s="368"/>
      <c r="G65" s="368"/>
      <c r="H65" s="128">
        <f>IF(Matriz_V8!I274="","",Matriz_V8!I274)</f>
        <v>12.3</v>
      </c>
      <c r="I65" s="129" t="str">
        <f>IF(Matriz_V8!J274="","",Matriz_V8!J274)</f>
        <v/>
      </c>
      <c r="J65" s="370" t="str">
        <f>IF(Matriz_V8!AR274="","",Matriz_V8!AR274)</f>
        <v/>
      </c>
      <c r="K65" s="370"/>
      <c r="L65" s="131"/>
      <c r="M65" s="130"/>
      <c r="N65" s="131"/>
      <c r="O65" s="131"/>
      <c r="P65" s="130"/>
    </row>
    <row r="66" spans="1:16" s="122" customFormat="1" ht="91.5" customHeight="1">
      <c r="A66" s="380"/>
      <c r="B66" s="362"/>
      <c r="C66" s="362"/>
      <c r="D66" s="380"/>
      <c r="E66" s="380"/>
      <c r="F66" s="368"/>
      <c r="G66" s="368"/>
      <c r="H66" s="128">
        <f>IF(Matriz_V8!I279="","",Matriz_V8!I279)</f>
        <v>12.4</v>
      </c>
      <c r="I66" s="129" t="str">
        <f>IF(Matriz_V8!J279="","",Matriz_V8!J279)</f>
        <v/>
      </c>
      <c r="J66" s="371" t="str">
        <f>IF(Matriz_V8!AR279="","",Matriz_V8!AR279)</f>
        <v/>
      </c>
      <c r="K66" s="372"/>
      <c r="L66" s="172"/>
      <c r="M66" s="130"/>
      <c r="N66" s="131"/>
      <c r="O66" s="131"/>
      <c r="P66" s="130"/>
    </row>
    <row r="67" spans="1:16" s="122" customFormat="1" ht="91.5" customHeight="1">
      <c r="A67" s="381"/>
      <c r="B67" s="363"/>
      <c r="C67" s="363"/>
      <c r="D67" s="381"/>
      <c r="E67" s="381"/>
      <c r="F67" s="369"/>
      <c r="G67" s="369"/>
      <c r="H67" s="128">
        <f>IF(Matriz_V8!I284="","",Matriz_V8!I284)</f>
        <v>12.5</v>
      </c>
      <c r="I67" s="129" t="str">
        <f>IF(Matriz_V8!J284="","",Matriz_V8!J284)</f>
        <v/>
      </c>
      <c r="J67" s="371" t="str">
        <f>IF(Matriz_V8!AR284="","",Matriz_V8!AR284)</f>
        <v/>
      </c>
      <c r="K67" s="372"/>
      <c r="L67" s="172"/>
      <c r="M67" s="130"/>
      <c r="N67" s="131"/>
      <c r="O67" s="131"/>
      <c r="P67" s="130"/>
    </row>
    <row r="68" spans="1:16" s="122" customFormat="1" ht="91.5" customHeight="1">
      <c r="A68" s="390" t="str">
        <f>IF(Matriz_V8!A289="","",Matriz_V8!A289)</f>
        <v/>
      </c>
      <c r="B68" s="364" t="str">
        <f>IF(Matriz_V8!E289="","",Matriz_V8!E289)</f>
        <v/>
      </c>
      <c r="C68" s="364" t="str">
        <f>IF(Matriz_V8!G289="","",Matriz_V8!G289)</f>
        <v/>
      </c>
      <c r="D68" s="393" t="str">
        <f>IF(Matriz_V8!AF289="","",Matriz_V8!AF289)</f>
        <v/>
      </c>
      <c r="E68" s="393" t="str">
        <f>IF(Matriz_V8!AG289="","",Matriz_V8!AG289)</f>
        <v/>
      </c>
      <c r="F68" s="364" t="str">
        <f>CONCATENATE(Matriz_V8!AM289,Matriz_V8!AN289,Matriz_V8!AO289,Matriz_V8!AP289)</f>
        <v/>
      </c>
      <c r="G68" s="364" t="str">
        <f>IF(Matriz_V8!AQ289="","",Matriz_V8!AQ289)</f>
        <v/>
      </c>
      <c r="H68" s="123">
        <f>IF(Matriz_V8!I289="","",Matriz_V8!I269)</f>
        <v>12.2</v>
      </c>
      <c r="I68" s="124" t="str">
        <f>IF(Matriz_V8!J289="","",Matriz_V8!J289)</f>
        <v/>
      </c>
      <c r="J68" s="387" t="str">
        <f>IF(Matriz_V8!AR289="","",Matriz_V8!AR289)</f>
        <v/>
      </c>
      <c r="K68" s="387"/>
      <c r="L68" s="127"/>
      <c r="M68" s="125"/>
      <c r="N68" s="127"/>
      <c r="O68" s="127"/>
      <c r="P68" s="125"/>
    </row>
    <row r="69" spans="1:16" s="122" customFormat="1" ht="91.5" customHeight="1">
      <c r="A69" s="391"/>
      <c r="B69" s="365"/>
      <c r="C69" s="365"/>
      <c r="D69" s="391"/>
      <c r="E69" s="391"/>
      <c r="F69" s="365"/>
      <c r="G69" s="365"/>
      <c r="H69" s="123">
        <f>IF(Matriz_V8!I294="","",Matriz_V8!I294)</f>
        <v>13.2</v>
      </c>
      <c r="I69" s="124" t="str">
        <f>IF(Matriz_V8!J294="","",Matriz_V8!J294)</f>
        <v/>
      </c>
      <c r="J69" s="387" t="str">
        <f>IF(Matriz_V8!AR294="","",Matriz_V8!AR294)</f>
        <v/>
      </c>
      <c r="K69" s="387"/>
      <c r="L69" s="127"/>
      <c r="M69" s="125"/>
      <c r="N69" s="127"/>
      <c r="O69" s="127"/>
      <c r="P69" s="125"/>
    </row>
    <row r="70" spans="1:16" s="122" customFormat="1" ht="91.5" customHeight="1">
      <c r="A70" s="391"/>
      <c r="B70" s="365"/>
      <c r="C70" s="365"/>
      <c r="D70" s="391"/>
      <c r="E70" s="391"/>
      <c r="F70" s="365"/>
      <c r="G70" s="365"/>
      <c r="H70" s="123">
        <f>IF(Matriz_V8!I299="","",Matriz_V8!I299)</f>
        <v>13.3</v>
      </c>
      <c r="I70" s="124" t="str">
        <f>IF(Matriz_V8!J299="","",Matriz_V8!J299)</f>
        <v/>
      </c>
      <c r="J70" s="387" t="str">
        <f>IF(Matriz_V8!AR299="","",Matriz_V8!AR299)</f>
        <v/>
      </c>
      <c r="K70" s="387"/>
      <c r="L70" s="127"/>
      <c r="M70" s="125"/>
      <c r="N70" s="127"/>
      <c r="O70" s="127"/>
      <c r="P70" s="125"/>
    </row>
    <row r="71" spans="1:16" s="122" customFormat="1" ht="91.5" customHeight="1">
      <c r="A71" s="391"/>
      <c r="B71" s="365"/>
      <c r="C71" s="365"/>
      <c r="D71" s="391"/>
      <c r="E71" s="391"/>
      <c r="F71" s="365"/>
      <c r="G71" s="365"/>
      <c r="H71" s="123">
        <f>IF(Matriz_V8!I304="","",Matriz_V8!I304)</f>
        <v>13.4</v>
      </c>
      <c r="I71" s="124" t="str">
        <f>IF(Matriz_V8!J304="","",Matriz_V8!J304)</f>
        <v/>
      </c>
      <c r="J71" s="388" t="str">
        <f>IF(Matriz_V8!AR304="","",Matriz_V8!AR304)</f>
        <v/>
      </c>
      <c r="K71" s="389"/>
      <c r="L71" s="171"/>
      <c r="M71" s="125"/>
      <c r="N71" s="127"/>
      <c r="O71" s="127"/>
      <c r="P71" s="125"/>
    </row>
    <row r="72" spans="1:16" s="122" customFormat="1" ht="91.5" customHeight="1">
      <c r="A72" s="392"/>
      <c r="B72" s="366"/>
      <c r="C72" s="366"/>
      <c r="D72" s="392"/>
      <c r="E72" s="392"/>
      <c r="F72" s="366"/>
      <c r="G72" s="366"/>
      <c r="H72" s="123">
        <f>IF(Matriz_V8!I309="","",Matriz_V8!I309)</f>
        <v>13.5</v>
      </c>
      <c r="I72" s="124" t="str">
        <f>IF(Matriz_V8!J309="","",Matriz_V8!J309)</f>
        <v/>
      </c>
      <c r="J72" s="388" t="str">
        <f>IF(Matriz_V8!AR289="","",Matriz_V8!AR309)</f>
        <v/>
      </c>
      <c r="K72" s="389"/>
      <c r="L72" s="171"/>
      <c r="M72" s="125"/>
      <c r="N72" s="127"/>
      <c r="O72" s="127"/>
      <c r="P72" s="125"/>
    </row>
    <row r="73" spans="1:16" s="122" customFormat="1" ht="91.5" customHeight="1">
      <c r="A73" s="379" t="str">
        <f>IF(Matriz_V8!A314="","",Matriz_V8!A314)</f>
        <v/>
      </c>
      <c r="B73" s="361" t="str">
        <f>IF(Matriz_V8!E314="","",Matriz_V8!E314)</f>
        <v/>
      </c>
      <c r="C73" s="361" t="str">
        <f>IF(Matriz_V8!G314="","",Matriz_V8!G314)</f>
        <v/>
      </c>
      <c r="D73" s="382" t="str">
        <f>IF(Matriz_V8!AF314="","",Matriz_V8!AF314)</f>
        <v/>
      </c>
      <c r="E73" s="382" t="str">
        <f>IF(Matriz_V8!AG314="","",Matriz_V8!AG314)</f>
        <v/>
      </c>
      <c r="F73" s="367" t="str">
        <f>CONCATENATE(Matriz_V8!AM314,Matriz_V8!AN314,Matriz_V8!AO314,Matriz_V8!AP314)</f>
        <v/>
      </c>
      <c r="G73" s="367" t="str">
        <f>IF(Matriz_V8!AQ314="","",Matriz_V8!AQ314)</f>
        <v/>
      </c>
      <c r="H73" s="128">
        <f>IF(Matriz_V8!I314="","",Matriz_V8!I314)</f>
        <v>14.1</v>
      </c>
      <c r="I73" s="129" t="str">
        <f>IF(Matriz_V8!J314="","",Matriz_V8!J314)</f>
        <v/>
      </c>
      <c r="J73" s="370" t="str">
        <f>IF(Matriz_V8!AR314="","",Matriz_V8!AR314)</f>
        <v/>
      </c>
      <c r="K73" s="370"/>
      <c r="L73" s="131"/>
      <c r="M73" s="130"/>
      <c r="N73" s="131"/>
      <c r="O73" s="131"/>
      <c r="P73" s="130"/>
    </row>
    <row r="74" spans="1:16" s="122" customFormat="1" ht="91.5" customHeight="1">
      <c r="A74" s="380"/>
      <c r="B74" s="362"/>
      <c r="C74" s="362"/>
      <c r="D74" s="380"/>
      <c r="E74" s="380"/>
      <c r="F74" s="368"/>
      <c r="G74" s="368"/>
      <c r="H74" s="128">
        <f>IF(Matriz_V8!I319="","",Matriz_V8!I319)</f>
        <v>14.2</v>
      </c>
      <c r="I74" s="129" t="str">
        <f>IF(Matriz_V8!J319="","",Matriz_V8!J319)</f>
        <v/>
      </c>
      <c r="J74" s="370" t="str">
        <f>IF(Matriz_V8!AR319="","",Matriz_V8!AR319)</f>
        <v/>
      </c>
      <c r="K74" s="370"/>
      <c r="L74" s="131"/>
      <c r="M74" s="130"/>
      <c r="N74" s="131"/>
      <c r="O74" s="131"/>
      <c r="P74" s="130"/>
    </row>
    <row r="75" spans="1:16" s="122" customFormat="1" ht="91.5" customHeight="1">
      <c r="A75" s="380"/>
      <c r="B75" s="362"/>
      <c r="C75" s="362"/>
      <c r="D75" s="380"/>
      <c r="E75" s="380"/>
      <c r="F75" s="368"/>
      <c r="G75" s="368"/>
      <c r="H75" s="128">
        <f>IF(Matriz_V8!I324="","",Matriz_V8!I324)</f>
        <v>14.3</v>
      </c>
      <c r="I75" s="129" t="str">
        <f>IF(Matriz_V8!J324="","",Matriz_V8!J324)</f>
        <v/>
      </c>
      <c r="J75" s="370" t="str">
        <f>IF(Matriz_V8!AR324="","",Matriz_V8!AR324)</f>
        <v/>
      </c>
      <c r="K75" s="370"/>
      <c r="L75" s="131"/>
      <c r="M75" s="130"/>
      <c r="N75" s="131"/>
      <c r="O75" s="131"/>
      <c r="P75" s="130"/>
    </row>
    <row r="76" spans="1:16" s="122" customFormat="1" ht="91.5" customHeight="1">
      <c r="A76" s="380"/>
      <c r="B76" s="362"/>
      <c r="C76" s="362"/>
      <c r="D76" s="380"/>
      <c r="E76" s="380"/>
      <c r="F76" s="368"/>
      <c r="G76" s="368"/>
      <c r="H76" s="128">
        <f>IF(Matriz_V8!I329="","",Matriz_V8!I329)</f>
        <v>14.4</v>
      </c>
      <c r="I76" s="129" t="str">
        <f>IF(Matriz_V8!J329="","",Matriz_V8!J329)</f>
        <v/>
      </c>
      <c r="J76" s="371" t="str">
        <f>IF(Matriz_V8!AR329="","",Matriz_V8!AR329)</f>
        <v/>
      </c>
      <c r="K76" s="372"/>
      <c r="L76" s="172"/>
      <c r="M76" s="130"/>
      <c r="N76" s="131"/>
      <c r="O76" s="131"/>
      <c r="P76" s="130"/>
    </row>
    <row r="77" spans="1:16" s="122" customFormat="1" ht="91.5" customHeight="1">
      <c r="A77" s="381"/>
      <c r="B77" s="363"/>
      <c r="C77" s="363"/>
      <c r="D77" s="381"/>
      <c r="E77" s="381"/>
      <c r="F77" s="369"/>
      <c r="G77" s="369"/>
      <c r="H77" s="128">
        <f>IF(Matriz_V8!I334="","",Matriz_V8!I334)</f>
        <v>14.5</v>
      </c>
      <c r="I77" s="129" t="str">
        <f>IF(Matriz_V8!J334="","",Matriz_V8!J334)</f>
        <v/>
      </c>
      <c r="J77" s="371" t="str">
        <f>IF(Matriz_V8!AR334="","",Matriz_V8!AR334)</f>
        <v/>
      </c>
      <c r="K77" s="372"/>
      <c r="L77" s="172"/>
      <c r="M77" s="130"/>
      <c r="N77" s="131"/>
      <c r="O77" s="131"/>
      <c r="P77" s="130"/>
    </row>
    <row r="78" spans="1:16" s="122" customFormat="1" ht="91.5" customHeight="1">
      <c r="A78" s="390" t="str">
        <f>IF(Matriz_V8!A339="","",Matriz_V8!A339)</f>
        <v/>
      </c>
      <c r="B78" s="364" t="str">
        <f>IF(Matriz_V8!E339="","",Matriz_V8!E339)</f>
        <v/>
      </c>
      <c r="C78" s="364" t="str">
        <f>IF(Matriz_V8!G339="","",Matriz_V8!G339)</f>
        <v/>
      </c>
      <c r="D78" s="393" t="str">
        <f>IF(Matriz_V8!AF339="","",Matriz_V8!AF339)</f>
        <v/>
      </c>
      <c r="E78" s="393" t="str">
        <f>IF(Matriz_V8!AG339="","",Matriz_V8!AG339)</f>
        <v/>
      </c>
      <c r="F78" s="364" t="str">
        <f>CONCATENATE(Matriz_V8!AM339,Matriz_V8!AN339,Matriz_V8!AO339,Matriz_V8!AP339)</f>
        <v/>
      </c>
      <c r="G78" s="364" t="str">
        <f>IF(Matriz_V8!AQ339="","",Matriz_V8!AQ339)</f>
        <v/>
      </c>
      <c r="H78" s="123">
        <f>IF(Matriz_V8!I339="","",Matriz_V8!I339)</f>
        <v>15.1</v>
      </c>
      <c r="I78" s="124" t="str">
        <f>IF(Matriz_V8!J339="","",Matriz_V8!J339)</f>
        <v/>
      </c>
      <c r="J78" s="387" t="str">
        <f>IF(Matriz_V8!AR339="","",Matriz_V8!AR339)</f>
        <v/>
      </c>
      <c r="K78" s="387"/>
      <c r="L78" s="127"/>
      <c r="M78" s="125"/>
      <c r="N78" s="127"/>
      <c r="O78" s="127"/>
      <c r="P78" s="125"/>
    </row>
    <row r="79" spans="1:16" s="122" customFormat="1" ht="91.5" customHeight="1">
      <c r="A79" s="391"/>
      <c r="B79" s="365"/>
      <c r="C79" s="365"/>
      <c r="D79" s="391"/>
      <c r="E79" s="391"/>
      <c r="F79" s="365"/>
      <c r="G79" s="365"/>
      <c r="H79" s="123">
        <f>IF(Matriz_V8!I344="","",Matriz_V8!I344)</f>
        <v>15.2</v>
      </c>
      <c r="I79" s="124" t="str">
        <f>IF(Matriz_V8!J344="","",Matriz_V8!J344)</f>
        <v/>
      </c>
      <c r="J79" s="387" t="str">
        <f>IF(Matriz_V8!AR344="","",Matriz_V8!AR344)</f>
        <v/>
      </c>
      <c r="K79" s="387"/>
      <c r="L79" s="127"/>
      <c r="M79" s="125"/>
      <c r="N79" s="127"/>
      <c r="O79" s="127"/>
      <c r="P79" s="125"/>
    </row>
    <row r="80" spans="1:16" s="122" customFormat="1" ht="91.5" customHeight="1">
      <c r="A80" s="391"/>
      <c r="B80" s="365"/>
      <c r="C80" s="365"/>
      <c r="D80" s="391"/>
      <c r="E80" s="391"/>
      <c r="F80" s="365"/>
      <c r="G80" s="365"/>
      <c r="H80" s="123">
        <f>IF(Matriz_V8!I349="","",Matriz_V8!I349)</f>
        <v>15.3</v>
      </c>
      <c r="I80" s="124" t="str">
        <f>IF(Matriz_V8!J349="","",Matriz_V8!J349)</f>
        <v/>
      </c>
      <c r="J80" s="387" t="str">
        <f>IF(Matriz_V8!AR349="","",Matriz_V8!AR349)</f>
        <v/>
      </c>
      <c r="K80" s="387"/>
      <c r="L80" s="127"/>
      <c r="M80" s="125"/>
      <c r="N80" s="127"/>
      <c r="O80" s="127"/>
      <c r="P80" s="125"/>
    </row>
    <row r="81" spans="1:16" s="122" customFormat="1" ht="91.5" customHeight="1">
      <c r="A81" s="391"/>
      <c r="B81" s="365"/>
      <c r="C81" s="365"/>
      <c r="D81" s="391"/>
      <c r="E81" s="391"/>
      <c r="F81" s="365"/>
      <c r="G81" s="365"/>
      <c r="H81" s="123">
        <f>IF(Matriz_V8!I354="","",Matriz_V8!I354)</f>
        <v>15.4</v>
      </c>
      <c r="I81" s="124" t="str">
        <f>IF(Matriz_V8!J354="","",Matriz_V8!J354)</f>
        <v/>
      </c>
      <c r="J81" s="388" t="str">
        <f>IF(Matriz_V8!AR354="","",Matriz_V8!AR354)</f>
        <v/>
      </c>
      <c r="K81" s="389"/>
      <c r="L81" s="171"/>
      <c r="M81" s="125"/>
      <c r="N81" s="127"/>
      <c r="O81" s="127"/>
      <c r="P81" s="125"/>
    </row>
    <row r="82" spans="1:16" s="122" customFormat="1" ht="91.5" customHeight="1">
      <c r="A82" s="392"/>
      <c r="B82" s="366"/>
      <c r="C82" s="366"/>
      <c r="D82" s="392"/>
      <c r="E82" s="392"/>
      <c r="F82" s="366"/>
      <c r="G82" s="366"/>
      <c r="H82" s="123">
        <f>IF(Matriz_V8!I359="","",Matriz_V8!I359)</f>
        <v>15.5</v>
      </c>
      <c r="I82" s="124" t="str">
        <f>IF(Matriz_V8!J359="","",Matriz_V8!J359)</f>
        <v/>
      </c>
      <c r="J82" s="388" t="str">
        <f>IF(Matriz_V8!AR359="","",Matriz_V8!AR359)</f>
        <v/>
      </c>
      <c r="K82" s="389"/>
      <c r="L82" s="171"/>
      <c r="M82" s="125"/>
      <c r="N82" s="127"/>
      <c r="O82" s="127"/>
      <c r="P82" s="125"/>
    </row>
    <row r="83" spans="1:16" s="122" customFormat="1" ht="91.5" customHeight="1">
      <c r="A83" s="379" t="str">
        <f>IF(Matriz_V8!A364="","",Matriz_V8!A364)</f>
        <v/>
      </c>
      <c r="B83" s="361" t="str">
        <f>IF(Matriz_V8!E364="","",Matriz_V8!E364)</f>
        <v/>
      </c>
      <c r="C83" s="361" t="str">
        <f>IF(Matriz_V8!G364="","",Matriz_V8!G364)</f>
        <v/>
      </c>
      <c r="D83" s="382" t="str">
        <f>IF(Matriz_V8!AF364="","",Matriz_V8!AF364)</f>
        <v/>
      </c>
      <c r="E83" s="382" t="str">
        <f>IF(Matriz_V8!AG364="","",Matriz_V8!AG364)</f>
        <v/>
      </c>
      <c r="F83" s="367" t="str">
        <f>CONCATENATE(Matriz_V8!AM364,Matriz_V8!AN364,Matriz_V8!AO364,Matriz_V8!AP364)</f>
        <v/>
      </c>
      <c r="G83" s="367" t="str">
        <f>IF(Matriz_V8!AQ364="","",Matriz_V8!AQ364)</f>
        <v/>
      </c>
      <c r="H83" s="128">
        <f>IF(Matriz_V8!I364="","",Matriz_V8!I364)</f>
        <v>16.100000000000001</v>
      </c>
      <c r="I83" s="129" t="str">
        <f>IF(Matriz_V8!J364="","",Matriz_V8!J364)</f>
        <v/>
      </c>
      <c r="J83" s="370" t="str">
        <f>IF(Matriz_V8!AR364="","",Matriz_V8!AR364)</f>
        <v/>
      </c>
      <c r="K83" s="370"/>
      <c r="L83" s="131"/>
      <c r="M83" s="130"/>
      <c r="N83" s="131"/>
      <c r="O83" s="131"/>
      <c r="P83" s="130"/>
    </row>
    <row r="84" spans="1:16" s="122" customFormat="1" ht="91.5" customHeight="1">
      <c r="A84" s="380"/>
      <c r="B84" s="362"/>
      <c r="C84" s="362"/>
      <c r="D84" s="380"/>
      <c r="E84" s="380"/>
      <c r="F84" s="368"/>
      <c r="G84" s="368"/>
      <c r="H84" s="128">
        <f>IF(Matriz_V8!I369="","",Matriz_V8!I369)</f>
        <v>16.2</v>
      </c>
      <c r="I84" s="129" t="str">
        <f>IF(Matriz_V8!J369="","",Matriz_V8!J369)</f>
        <v/>
      </c>
      <c r="J84" s="370" t="str">
        <f>IF(Matriz_V8!AR369="","",Matriz_V8!AR369)</f>
        <v/>
      </c>
      <c r="K84" s="370"/>
      <c r="L84" s="131"/>
      <c r="M84" s="130"/>
      <c r="N84" s="131"/>
      <c r="O84" s="131"/>
      <c r="P84" s="130"/>
    </row>
    <row r="85" spans="1:16" s="122" customFormat="1" ht="91.5" customHeight="1">
      <c r="A85" s="380"/>
      <c r="B85" s="362"/>
      <c r="C85" s="362"/>
      <c r="D85" s="380"/>
      <c r="E85" s="380"/>
      <c r="F85" s="368"/>
      <c r="G85" s="368"/>
      <c r="H85" s="128">
        <f>IF(Matriz_V8!I374="","",Matriz_V8!I374)</f>
        <v>16.3</v>
      </c>
      <c r="I85" s="129" t="str">
        <f>IF(Matriz_V8!J374="","",Matriz_V8!J374)</f>
        <v/>
      </c>
      <c r="J85" s="370" t="str">
        <f>IF(Matriz_V8!AR374="","",Matriz_V8!AR374)</f>
        <v/>
      </c>
      <c r="K85" s="370"/>
      <c r="L85" s="131"/>
      <c r="M85" s="130"/>
      <c r="N85" s="131"/>
      <c r="O85" s="131"/>
      <c r="P85" s="130"/>
    </row>
    <row r="86" spans="1:16" s="122" customFormat="1" ht="91.5" customHeight="1">
      <c r="A86" s="380"/>
      <c r="B86" s="362"/>
      <c r="C86" s="362"/>
      <c r="D86" s="380"/>
      <c r="E86" s="380"/>
      <c r="F86" s="368"/>
      <c r="G86" s="368"/>
      <c r="H86" s="128">
        <f>IF(Matriz_V8!I379="","",Matriz_V8!I379)</f>
        <v>16.399999999999999</v>
      </c>
      <c r="I86" s="129" t="str">
        <f>IF(Matriz_V8!J379="","",Matriz_V8!J379)</f>
        <v/>
      </c>
      <c r="J86" s="371" t="str">
        <f>IF(Matriz_V8!AR379="","",Matriz_V8!AR379)</f>
        <v/>
      </c>
      <c r="K86" s="372"/>
      <c r="L86" s="172"/>
      <c r="M86" s="130"/>
      <c r="N86" s="131"/>
      <c r="O86" s="131"/>
      <c r="P86" s="130"/>
    </row>
    <row r="87" spans="1:16" s="122" customFormat="1" ht="91.5" customHeight="1">
      <c r="A87" s="381"/>
      <c r="B87" s="363"/>
      <c r="C87" s="363"/>
      <c r="D87" s="381"/>
      <c r="E87" s="381"/>
      <c r="F87" s="369"/>
      <c r="G87" s="369"/>
      <c r="H87" s="128">
        <f>IF(Matriz_V8!I384="","",Matriz_V8!I384)</f>
        <v>16.5</v>
      </c>
      <c r="I87" s="129" t="str">
        <f>IF(Matriz_V8!J384="","",Matriz_V8!J384)</f>
        <v/>
      </c>
      <c r="J87" s="371" t="str">
        <f>IF(Matriz_V8!AR384="","",Matriz_V8!AR384)</f>
        <v/>
      </c>
      <c r="K87" s="372"/>
      <c r="L87" s="172"/>
      <c r="M87" s="130"/>
      <c r="N87" s="131"/>
      <c r="O87" s="131"/>
      <c r="P87" s="130"/>
    </row>
    <row r="88" spans="1:16" s="122" customFormat="1" ht="91.5" customHeight="1">
      <c r="A88" s="390" t="str">
        <f>IF(Matriz_V8!A389="","",Matriz_V8!A389)</f>
        <v/>
      </c>
      <c r="B88" s="364" t="str">
        <f>IF(Matriz_V8!E389="","",Matriz_V8!E389)</f>
        <v/>
      </c>
      <c r="C88" s="364" t="str">
        <f>IF(Matriz_V8!G389="","",Matriz_V8!G389)</f>
        <v/>
      </c>
      <c r="D88" s="393" t="str">
        <f>IF(Matriz_V8!AF389="","",Matriz_V8!AF389)</f>
        <v/>
      </c>
      <c r="E88" s="393" t="str">
        <f>IF(Matriz_V8!AG389="","",Matriz_V8!AG389)</f>
        <v/>
      </c>
      <c r="F88" s="364" t="str">
        <f>CONCATENATE(Matriz_V8!AM389,Matriz_V8!AN389,Matriz_V8!AO389,Matriz_V8!AP389)</f>
        <v/>
      </c>
      <c r="G88" s="364" t="str">
        <f>IF(Matriz_V8!AQ389="","",Matriz_V8!AQ389)</f>
        <v/>
      </c>
      <c r="H88" s="123">
        <f>IF(Matriz_V8!I389="","",Matriz_V8!I389)</f>
        <v>17.100000000000001</v>
      </c>
      <c r="I88" s="124" t="str">
        <f>IF(Matriz_V8!J389="","",Matriz_V8!J389)</f>
        <v/>
      </c>
      <c r="J88" s="387" t="str">
        <f>IF(Matriz_V8!AR389="","",Matriz_V8!AR389)</f>
        <v/>
      </c>
      <c r="K88" s="387"/>
      <c r="L88" s="127"/>
      <c r="M88" s="125"/>
      <c r="N88" s="127"/>
      <c r="O88" s="127"/>
      <c r="P88" s="125"/>
    </row>
    <row r="89" spans="1:16" s="122" customFormat="1" ht="91.5" customHeight="1">
      <c r="A89" s="391"/>
      <c r="B89" s="365"/>
      <c r="C89" s="365"/>
      <c r="D89" s="391"/>
      <c r="E89" s="391"/>
      <c r="F89" s="365"/>
      <c r="G89" s="365"/>
      <c r="H89" s="123">
        <f>IF(Matriz_V8!I394="","",Matriz_V8!I394)</f>
        <v>17.2</v>
      </c>
      <c r="I89" s="124" t="str">
        <f>IF(Matriz_V8!J394="","",Matriz_V8!J394)</f>
        <v/>
      </c>
      <c r="J89" s="387" t="str">
        <f>IF(Matriz_V8!AR394="","",Matriz_V8!AR394)</f>
        <v/>
      </c>
      <c r="K89" s="387"/>
      <c r="L89" s="127"/>
      <c r="M89" s="125"/>
      <c r="N89" s="127"/>
      <c r="O89" s="127"/>
      <c r="P89" s="125"/>
    </row>
    <row r="90" spans="1:16" s="122" customFormat="1" ht="91.5" customHeight="1">
      <c r="A90" s="391"/>
      <c r="B90" s="365"/>
      <c r="C90" s="365"/>
      <c r="D90" s="391"/>
      <c r="E90" s="391"/>
      <c r="F90" s="365"/>
      <c r="G90" s="365"/>
      <c r="H90" s="123">
        <f>IF(Matriz_V8!I399="","",Matriz_V8!I399)</f>
        <v>17.3</v>
      </c>
      <c r="I90" s="124" t="str">
        <f>IF(Matriz_V8!J399="","",Matriz_V8!J399)</f>
        <v/>
      </c>
      <c r="J90" s="387" t="str">
        <f>IF(Matriz_V8!AR399="","",Matriz_V8!AR399)</f>
        <v/>
      </c>
      <c r="K90" s="387"/>
      <c r="L90" s="127"/>
      <c r="M90" s="125"/>
      <c r="N90" s="127"/>
      <c r="O90" s="127"/>
      <c r="P90" s="125"/>
    </row>
    <row r="91" spans="1:16" s="122" customFormat="1" ht="91.5" customHeight="1">
      <c r="A91" s="391"/>
      <c r="B91" s="365"/>
      <c r="C91" s="365"/>
      <c r="D91" s="391"/>
      <c r="E91" s="391"/>
      <c r="F91" s="365"/>
      <c r="G91" s="365"/>
      <c r="H91" s="123">
        <f>IF(Matriz_V8!I404="","",Matriz_V8!I404)</f>
        <v>17.399999999999999</v>
      </c>
      <c r="I91" s="124" t="str">
        <f>IF(Matriz_V8!J404="","",Matriz_V8!J404)</f>
        <v/>
      </c>
      <c r="J91" s="388" t="str">
        <f>IF(Matriz_V8!AR404="","",Matriz_V8!AR404)</f>
        <v/>
      </c>
      <c r="K91" s="389"/>
      <c r="L91" s="171"/>
      <c r="M91" s="125"/>
      <c r="N91" s="127"/>
      <c r="O91" s="127"/>
      <c r="P91" s="125"/>
    </row>
    <row r="92" spans="1:16" s="122" customFormat="1" ht="91.5" customHeight="1">
      <c r="A92" s="392"/>
      <c r="B92" s="366"/>
      <c r="C92" s="366"/>
      <c r="D92" s="392"/>
      <c r="E92" s="392"/>
      <c r="F92" s="366"/>
      <c r="G92" s="366"/>
      <c r="H92" s="123">
        <f>IF(Matriz_V8!I409="","",Matriz_V8!I409)</f>
        <v>17.5</v>
      </c>
      <c r="I92" s="124" t="str">
        <f>IF(Matriz_V8!J409="","",Matriz_V8!J409)</f>
        <v/>
      </c>
      <c r="J92" s="388" t="str">
        <f>IF(Matriz_V8!AR409="","",Matriz_V8!AR409)</f>
        <v/>
      </c>
      <c r="K92" s="389"/>
      <c r="L92" s="171"/>
      <c r="M92" s="125"/>
      <c r="N92" s="127"/>
      <c r="O92" s="127"/>
      <c r="P92" s="125"/>
    </row>
    <row r="93" spans="1:16" s="122" customFormat="1" ht="91.5" customHeight="1">
      <c r="A93" s="379" t="str">
        <f>IF(Matriz_V8!A414="","",Matriz_V8!A414)</f>
        <v/>
      </c>
      <c r="B93" s="361" t="str">
        <f>IF(Matriz_V8!E414="","",Matriz_V8!E414)</f>
        <v/>
      </c>
      <c r="C93" s="361" t="str">
        <f>IF(Matriz_V8!G414="","",Matriz_V8!G414)</f>
        <v/>
      </c>
      <c r="D93" s="382" t="str">
        <f>IF(Matriz_V8!AF414="","",Matriz_V8!AF414)</f>
        <v/>
      </c>
      <c r="E93" s="382" t="str">
        <f>IF(Matriz_V8!AG414="","",Matriz_V8!AG414)</f>
        <v/>
      </c>
      <c r="F93" s="367" t="str">
        <f>CONCATENATE(Matriz_V8!AM414,Matriz_V8!AN394,Matriz_V8!AO414,Matriz_V8!AP414)</f>
        <v/>
      </c>
      <c r="G93" s="367" t="str">
        <f>IF(Matriz_V8!AQ414="","",Matriz_V8!AQ414)</f>
        <v/>
      </c>
      <c r="H93" s="128">
        <f>IF(Matriz_V8!I414="","",Matriz_V8!I414)</f>
        <v>18.100000000000001</v>
      </c>
      <c r="I93" s="129" t="str">
        <f>IF(Matriz_V8!J414="","",Matriz_V8!J414)</f>
        <v/>
      </c>
      <c r="J93" s="370" t="str">
        <f>IF(Matriz_V8!AR414="","",Matriz_V8!AR414)</f>
        <v/>
      </c>
      <c r="K93" s="370"/>
      <c r="L93" s="131"/>
      <c r="M93" s="130"/>
      <c r="N93" s="131"/>
      <c r="O93" s="131"/>
      <c r="P93" s="130"/>
    </row>
    <row r="94" spans="1:16" s="122" customFormat="1" ht="91.5" customHeight="1">
      <c r="A94" s="380"/>
      <c r="B94" s="362"/>
      <c r="C94" s="362"/>
      <c r="D94" s="380"/>
      <c r="E94" s="380"/>
      <c r="F94" s="368"/>
      <c r="G94" s="368"/>
      <c r="H94" s="128">
        <f>IF(Matriz_V8!I419="","",Matriz_V8!I419)</f>
        <v>18.2</v>
      </c>
      <c r="I94" s="129" t="str">
        <f>IF(Matriz_V8!J419="","",Matriz_V8!J419)</f>
        <v/>
      </c>
      <c r="J94" s="370" t="str">
        <f>IF(Matriz_V8!AR419="","",Matriz_V8!AR419)</f>
        <v/>
      </c>
      <c r="K94" s="370"/>
      <c r="L94" s="131"/>
      <c r="M94" s="130"/>
      <c r="N94" s="131"/>
      <c r="O94" s="131"/>
      <c r="P94" s="130"/>
    </row>
    <row r="95" spans="1:16" s="122" customFormat="1" ht="91.5" customHeight="1">
      <c r="A95" s="380"/>
      <c r="B95" s="362"/>
      <c r="C95" s="362"/>
      <c r="D95" s="380"/>
      <c r="E95" s="380"/>
      <c r="F95" s="368"/>
      <c r="G95" s="368"/>
      <c r="H95" s="128">
        <f>IF(Matriz_V8!I424="","",Matriz_V8!I424)</f>
        <v>18.3</v>
      </c>
      <c r="I95" s="129" t="str">
        <f>IF(Matriz_V8!J424="","",Matriz_V8!J424)</f>
        <v/>
      </c>
      <c r="J95" s="370" t="str">
        <f>IF(Matriz_V8!AR424="","",Matriz_V8!AR424)</f>
        <v/>
      </c>
      <c r="K95" s="370"/>
      <c r="L95" s="131"/>
      <c r="M95" s="130"/>
      <c r="N95" s="131"/>
      <c r="O95" s="131"/>
      <c r="P95" s="130"/>
    </row>
    <row r="96" spans="1:16" s="122" customFormat="1" ht="91.5" customHeight="1">
      <c r="A96" s="380"/>
      <c r="B96" s="362"/>
      <c r="C96" s="362"/>
      <c r="D96" s="380"/>
      <c r="E96" s="380"/>
      <c r="F96" s="368"/>
      <c r="G96" s="368"/>
      <c r="H96" s="128">
        <f>IF(Matriz_V8!I429="","",Matriz_V8!I429)</f>
        <v>18.399999999999999</v>
      </c>
      <c r="I96" s="129" t="str">
        <f>IF(Matriz_V8!J429="","",Matriz_V8!J429)</f>
        <v/>
      </c>
      <c r="J96" s="371" t="str">
        <f>IF(Matriz_V8!AR429="","",Matriz_V8!AR429)</f>
        <v/>
      </c>
      <c r="K96" s="372"/>
      <c r="L96" s="172"/>
      <c r="M96" s="130"/>
      <c r="N96" s="131"/>
      <c r="O96" s="131"/>
      <c r="P96" s="130"/>
    </row>
    <row r="97" spans="1:16" s="122" customFormat="1" ht="91.5" customHeight="1">
      <c r="A97" s="381"/>
      <c r="B97" s="363"/>
      <c r="C97" s="363"/>
      <c r="D97" s="381"/>
      <c r="E97" s="381"/>
      <c r="F97" s="369"/>
      <c r="G97" s="369"/>
      <c r="H97" s="128">
        <f>IF(Matriz_V8!I434="","",Matriz_V8!I434)</f>
        <v>18.5</v>
      </c>
      <c r="I97" s="129" t="str">
        <f>IF(Matriz_V8!J434="","",Matriz_V8!J434)</f>
        <v/>
      </c>
      <c r="J97" s="371" t="str">
        <f>IF(Matriz_V8!AR434="","",Matriz_V8!AR434)</f>
        <v/>
      </c>
      <c r="K97" s="372"/>
      <c r="L97" s="172"/>
      <c r="M97" s="130"/>
      <c r="N97" s="131"/>
      <c r="O97" s="131"/>
      <c r="P97" s="130"/>
    </row>
    <row r="98" spans="1:16" s="122" customFormat="1" ht="91.5" customHeight="1">
      <c r="A98" s="383" t="str">
        <f>IF(Matriz_V8!A439="","",Matriz_V8!A439)</f>
        <v/>
      </c>
      <c r="B98" s="376" t="str">
        <f>IF(Matriz_V8!E439="","",Matriz_V8!E439)</f>
        <v/>
      </c>
      <c r="C98" s="376" t="str">
        <f>IF(Matriz_V8!G439="","",Matriz_V8!G439)</f>
        <v/>
      </c>
      <c r="D98" s="386" t="str">
        <f>IF(Matriz_V8!AF439="","",Matriz_V8!AF439)</f>
        <v/>
      </c>
      <c r="E98" s="386" t="str">
        <f>IF(Matriz_V8!AG439="","",Matriz_V8!AG439)</f>
        <v/>
      </c>
      <c r="F98" s="376" t="str">
        <f>CONCATENATE(Matriz_V8!AM439,Matriz_V8!AN439,Matriz_V8!AO439,Matriz_V8!AP439)</f>
        <v/>
      </c>
      <c r="G98" s="376" t="str">
        <f>IF(Matriz_V8!AQ439="","",Matriz_V8!AQ439)</f>
        <v/>
      </c>
      <c r="H98" s="132">
        <f>IF(Matriz_V8!I439="","",Matriz_V8!I439)</f>
        <v>19.100000000000001</v>
      </c>
      <c r="I98" s="133" t="str">
        <f>IF(Matriz_V8!J439="","",Matriz_V8!J439)</f>
        <v/>
      </c>
      <c r="J98" s="373" t="str">
        <f>IF(Matriz_V8!AR439="","",Matriz_V8!AR439)</f>
        <v/>
      </c>
      <c r="K98" s="373"/>
      <c r="L98" s="135"/>
      <c r="M98" s="134"/>
      <c r="N98" s="135"/>
      <c r="O98" s="135"/>
      <c r="P98" s="134"/>
    </row>
    <row r="99" spans="1:16" s="122" customFormat="1" ht="91.5" customHeight="1">
      <c r="A99" s="384"/>
      <c r="B99" s="377"/>
      <c r="C99" s="377"/>
      <c r="D99" s="384"/>
      <c r="E99" s="384"/>
      <c r="F99" s="377"/>
      <c r="G99" s="377"/>
      <c r="H99" s="132">
        <f>IF(Matriz_V8!I444="","",Matriz_V8!I444)</f>
        <v>19.2</v>
      </c>
      <c r="I99" s="133" t="str">
        <f>IF(Matriz_V8!J444="","",Matriz_V8!J444)</f>
        <v/>
      </c>
      <c r="J99" s="373" t="str">
        <f>IF(Matriz_V8!AR444="","",Matriz_V8!AR444)</f>
        <v/>
      </c>
      <c r="K99" s="373"/>
      <c r="L99" s="135"/>
      <c r="M99" s="134"/>
      <c r="N99" s="135"/>
      <c r="O99" s="135"/>
      <c r="P99" s="134"/>
    </row>
    <row r="100" spans="1:16" s="122" customFormat="1" ht="91.5" customHeight="1">
      <c r="A100" s="384"/>
      <c r="B100" s="377"/>
      <c r="C100" s="377"/>
      <c r="D100" s="384"/>
      <c r="E100" s="384"/>
      <c r="F100" s="377"/>
      <c r="G100" s="377"/>
      <c r="H100" s="132">
        <f>IF(Matriz_V8!I449="","",Matriz_V8!I449)</f>
        <v>19.3</v>
      </c>
      <c r="I100" s="133" t="str">
        <f>IF(Matriz_V8!J449="","",Matriz_V8!J449)</f>
        <v/>
      </c>
      <c r="J100" s="373" t="str">
        <f>IF(Matriz_V8!AR449="","",Matriz_V8!AR449)</f>
        <v/>
      </c>
      <c r="K100" s="373"/>
      <c r="L100" s="135"/>
      <c r="M100" s="134"/>
      <c r="N100" s="135"/>
      <c r="O100" s="135"/>
      <c r="P100" s="134"/>
    </row>
    <row r="101" spans="1:16" s="122" customFormat="1" ht="91.5" customHeight="1">
      <c r="A101" s="384"/>
      <c r="B101" s="377"/>
      <c r="C101" s="377"/>
      <c r="D101" s="384"/>
      <c r="E101" s="384"/>
      <c r="F101" s="377"/>
      <c r="G101" s="377"/>
      <c r="H101" s="132">
        <f>IF(Matriz_V8!I454="","",Matriz_V8!I454)</f>
        <v>19.399999999999999</v>
      </c>
      <c r="I101" s="133" t="str">
        <f>IF(Matriz_V8!J454="","",Matriz_V8!J454)</f>
        <v/>
      </c>
      <c r="J101" s="374" t="str">
        <f>IF(Matriz_V8!AR454="","",Matriz_V8!AR454)</f>
        <v/>
      </c>
      <c r="K101" s="375"/>
      <c r="L101" s="173"/>
      <c r="M101" s="134"/>
      <c r="N101" s="135"/>
      <c r="O101" s="135"/>
      <c r="P101" s="134"/>
    </row>
    <row r="102" spans="1:16" s="122" customFormat="1" ht="91.5" customHeight="1">
      <c r="A102" s="385"/>
      <c r="B102" s="378"/>
      <c r="C102" s="378"/>
      <c r="D102" s="385"/>
      <c r="E102" s="385"/>
      <c r="F102" s="378"/>
      <c r="G102" s="378"/>
      <c r="H102" s="132">
        <f>IF(Matriz_V8!I459="","",Matriz_V8!I459)</f>
        <v>19.5</v>
      </c>
      <c r="I102" s="133" t="str">
        <f>IF(Matriz_V8!J459="","",Matriz_V8!J459)</f>
        <v/>
      </c>
      <c r="J102" s="374" t="str">
        <f>IF(Matriz_V8!AR459="","",Matriz_V8!AR459)</f>
        <v/>
      </c>
      <c r="K102" s="375"/>
      <c r="L102" s="173"/>
      <c r="M102" s="134"/>
      <c r="N102" s="135"/>
      <c r="O102" s="135"/>
      <c r="P102" s="134"/>
    </row>
    <row r="103" spans="1:16" s="122" customFormat="1" ht="91.5" customHeight="1">
      <c r="A103" s="379" t="str">
        <f>IF(Matriz_V8!A464="","",Matriz_V8!A464)</f>
        <v/>
      </c>
      <c r="B103" s="361" t="str">
        <f>IF(Matriz_V8!E464="","",Matriz_V8!E464)</f>
        <v/>
      </c>
      <c r="C103" s="361" t="str">
        <f>IF(Matriz_V8!G464="","",Matriz_V8!G464)</f>
        <v/>
      </c>
      <c r="D103" s="382" t="str">
        <f>IF(Matriz_V8!AF464="","",Matriz_V8!AF464)</f>
        <v/>
      </c>
      <c r="E103" s="382" t="str">
        <f>IF(Matriz_V8!AG464="","",Matriz_V8!AG464)</f>
        <v/>
      </c>
      <c r="F103" s="367" t="str">
        <f>CONCATENATE(Matriz_V8!AM464,Matriz_V8!AN464,Matriz_V8!AO464,Matriz_V8!AP464)</f>
        <v/>
      </c>
      <c r="G103" s="367" t="str">
        <f>IF(Matriz_V8!AQ464="","",Matriz_V8!AQ464)</f>
        <v/>
      </c>
      <c r="H103" s="128">
        <f>IF(Matriz_V8!I464="","",Matriz_V8!I464)</f>
        <v>20.100000000000001</v>
      </c>
      <c r="I103" s="129" t="str">
        <f>IF(Matriz_V8!J464="","",Matriz_V8!J464)</f>
        <v/>
      </c>
      <c r="J103" s="370" t="str">
        <f>IF(Matriz_V8!AR464="","",Matriz_V8!AR464)</f>
        <v/>
      </c>
      <c r="K103" s="370"/>
      <c r="L103" s="131"/>
      <c r="M103" s="130"/>
      <c r="N103" s="131"/>
      <c r="O103" s="131"/>
      <c r="P103" s="130"/>
    </row>
    <row r="104" spans="1:16" s="122" customFormat="1" ht="91.5" customHeight="1">
      <c r="A104" s="380"/>
      <c r="B104" s="362"/>
      <c r="C104" s="362"/>
      <c r="D104" s="380"/>
      <c r="E104" s="380"/>
      <c r="F104" s="368"/>
      <c r="G104" s="368"/>
      <c r="H104" s="128">
        <f>IF(Matriz_V8!I469="","",Matriz_V8!I469)</f>
        <v>20.2</v>
      </c>
      <c r="I104" s="129" t="str">
        <f>IF(Matriz_V8!J469="","",Matriz_V8!J469)</f>
        <v/>
      </c>
      <c r="J104" s="370" t="str">
        <f>IF(Matriz_V8!AR469="","",Matriz_V8!AR469)</f>
        <v/>
      </c>
      <c r="K104" s="370"/>
      <c r="L104" s="131"/>
      <c r="M104" s="130"/>
      <c r="N104" s="131"/>
      <c r="O104" s="131"/>
      <c r="P104" s="130"/>
    </row>
    <row r="105" spans="1:16" s="122" customFormat="1" ht="91.5" customHeight="1">
      <c r="A105" s="380"/>
      <c r="B105" s="362"/>
      <c r="C105" s="362"/>
      <c r="D105" s="380"/>
      <c r="E105" s="380"/>
      <c r="F105" s="368"/>
      <c r="G105" s="368"/>
      <c r="H105" s="128">
        <f>IF(Matriz_V8!I474="","",Matriz_V8!I474)</f>
        <v>20.3</v>
      </c>
      <c r="I105" s="129" t="str">
        <f>IF(Matriz_V8!J474="","",Matriz_V8!J474)</f>
        <v/>
      </c>
      <c r="J105" s="370" t="str">
        <f>IF(Matriz_V8!AR474="","",Matriz_V8!AR474)</f>
        <v/>
      </c>
      <c r="K105" s="370"/>
      <c r="L105" s="131"/>
      <c r="M105" s="130"/>
      <c r="N105" s="131"/>
      <c r="O105" s="131"/>
      <c r="P105" s="130"/>
    </row>
    <row r="106" spans="1:16" s="122" customFormat="1" ht="91.5" customHeight="1">
      <c r="A106" s="380"/>
      <c r="B106" s="362"/>
      <c r="C106" s="362"/>
      <c r="D106" s="380"/>
      <c r="E106" s="380"/>
      <c r="F106" s="368"/>
      <c r="G106" s="368"/>
      <c r="H106" s="128">
        <f>IF(Matriz_V8!I479="","",Matriz_V8!I479)</f>
        <v>20.399999999999999</v>
      </c>
      <c r="I106" s="129" t="str">
        <f>IF(Matriz_V8!J479="","",Matriz_V8!J479)</f>
        <v/>
      </c>
      <c r="J106" s="371" t="str">
        <f>IF(Matriz_V8!AR479="","",Matriz_V8!AR479)</f>
        <v/>
      </c>
      <c r="K106" s="372"/>
      <c r="L106" s="172"/>
      <c r="M106" s="130"/>
      <c r="N106" s="131"/>
      <c r="O106" s="131"/>
      <c r="P106" s="130"/>
    </row>
    <row r="107" spans="1:16" s="122" customFormat="1" ht="91.5" customHeight="1">
      <c r="A107" s="381"/>
      <c r="B107" s="363"/>
      <c r="C107" s="363"/>
      <c r="D107" s="381"/>
      <c r="E107" s="381"/>
      <c r="F107" s="369"/>
      <c r="G107" s="369"/>
      <c r="H107" s="128">
        <f>IF(Matriz_V8!I474="","",Matriz_V8!I474)</f>
        <v>20.3</v>
      </c>
      <c r="I107" s="129" t="str">
        <f>IF(Matriz_V8!J474="","",Matriz_V8!J474)</f>
        <v/>
      </c>
      <c r="J107" s="371" t="str">
        <f>IF(Matriz_V8!AR474="","",Matriz_V8!AR474)</f>
        <v/>
      </c>
      <c r="K107" s="372"/>
      <c r="L107" s="172"/>
      <c r="M107" s="130"/>
      <c r="N107" s="131"/>
      <c r="O107" s="131"/>
      <c r="P107" s="130"/>
    </row>
    <row r="108" spans="1:16" s="122" customFormat="1" ht="12.75">
      <c r="L108" s="174"/>
    </row>
    <row r="109" spans="1:16" s="122" customFormat="1" ht="12.75">
      <c r="L109" s="174"/>
    </row>
    <row r="110" spans="1:16" s="122" customFormat="1" ht="12.75">
      <c r="L110" s="174"/>
    </row>
    <row r="111" spans="1:16" s="122" customFormat="1" ht="12.75">
      <c r="L111" s="174"/>
    </row>
    <row r="112" spans="1:16" s="122" customFormat="1" ht="12.75">
      <c r="L112" s="174"/>
    </row>
    <row r="113" spans="12:12" s="122" customFormat="1" ht="12.75">
      <c r="L113" s="174"/>
    </row>
    <row r="114" spans="12:12" s="122" customFormat="1" ht="12.75">
      <c r="L114" s="174"/>
    </row>
    <row r="115" spans="12:12" s="122" customFormat="1" ht="12.75">
      <c r="L115" s="174"/>
    </row>
    <row r="116" spans="12:12" s="122" customFormat="1" ht="12.75">
      <c r="L116" s="174"/>
    </row>
    <row r="117" spans="12:12" s="122" customFormat="1" ht="12.75">
      <c r="L117" s="174"/>
    </row>
    <row r="118" spans="12:12" s="122" customFormat="1" ht="12.75">
      <c r="L118" s="174"/>
    </row>
    <row r="119" spans="12:12" s="122" customFormat="1" ht="12.75">
      <c r="L119" s="174"/>
    </row>
    <row r="120" spans="12:12" s="122" customFormat="1" ht="12.75">
      <c r="L120" s="174"/>
    </row>
    <row r="121" spans="12:12" s="122" customFormat="1" ht="12.75">
      <c r="L121" s="174"/>
    </row>
    <row r="122" spans="12:12" s="122" customFormat="1" ht="12.75">
      <c r="L122" s="174"/>
    </row>
    <row r="123" spans="12:12" s="122" customFormat="1" ht="12.75">
      <c r="L123" s="174"/>
    </row>
    <row r="124" spans="12:12" s="122" customFormat="1" ht="12.75">
      <c r="L124" s="174"/>
    </row>
    <row r="125" spans="12:12" s="122" customFormat="1" ht="12.75">
      <c r="L125" s="174"/>
    </row>
    <row r="126" spans="12:12" s="122" customFormat="1" ht="12.75">
      <c r="L126" s="174"/>
    </row>
    <row r="127" spans="12:12" s="122" customFormat="1" ht="12.75">
      <c r="L127" s="174"/>
    </row>
    <row r="128" spans="12:12" s="122" customFormat="1" ht="12.75">
      <c r="L128" s="174"/>
    </row>
    <row r="129" spans="12:12" s="122" customFormat="1" ht="12.75">
      <c r="L129" s="174"/>
    </row>
    <row r="130" spans="12:12" s="122" customFormat="1" ht="12.75">
      <c r="L130" s="174"/>
    </row>
    <row r="131" spans="12:12" s="122" customFormat="1" ht="12.75">
      <c r="L131" s="174"/>
    </row>
    <row r="132" spans="12:12" s="122" customFormat="1" ht="12.75">
      <c r="L132" s="174"/>
    </row>
    <row r="133" spans="12:12" s="122" customFormat="1" ht="12.75">
      <c r="L133" s="174"/>
    </row>
    <row r="134" spans="12:12" s="122" customFormat="1" ht="12.75">
      <c r="L134" s="174"/>
    </row>
    <row r="135" spans="12:12" s="122" customFormat="1" ht="12.75">
      <c r="L135" s="174"/>
    </row>
    <row r="136" spans="12:12" s="122" customFormat="1" ht="12.75">
      <c r="L136" s="174"/>
    </row>
    <row r="137" spans="12:12" s="122" customFormat="1" ht="12.75">
      <c r="L137" s="174"/>
    </row>
    <row r="138" spans="12:12" s="122" customFormat="1" ht="12.75">
      <c r="L138" s="174"/>
    </row>
    <row r="139" spans="12:12" s="122" customFormat="1" ht="12.75">
      <c r="L139" s="174"/>
    </row>
    <row r="140" spans="12:12" s="122" customFormat="1" ht="12.75">
      <c r="L140" s="174"/>
    </row>
    <row r="141" spans="12:12" s="122" customFormat="1" ht="12.75">
      <c r="L141" s="174"/>
    </row>
    <row r="142" spans="12:12" s="122" customFormat="1" ht="12.75">
      <c r="L142" s="174"/>
    </row>
    <row r="143" spans="12:12" s="122" customFormat="1" ht="12.75">
      <c r="L143" s="174"/>
    </row>
    <row r="144" spans="12:12" s="122" customFormat="1" ht="12.75">
      <c r="L144" s="174"/>
    </row>
    <row r="145" spans="12:12" s="122" customFormat="1" ht="12.75">
      <c r="L145" s="174"/>
    </row>
    <row r="146" spans="12:12" s="122" customFormat="1" ht="12.75">
      <c r="L146" s="174"/>
    </row>
    <row r="147" spans="12:12" s="122" customFormat="1" ht="12.75">
      <c r="L147" s="174"/>
    </row>
    <row r="148" spans="12:12" s="122" customFormat="1" ht="12.75">
      <c r="L148" s="174"/>
    </row>
    <row r="149" spans="12:12" s="122" customFormat="1" ht="12.75">
      <c r="L149" s="174"/>
    </row>
    <row r="150" spans="12:12" s="122" customFormat="1" ht="12.75">
      <c r="L150" s="174"/>
    </row>
    <row r="151" spans="12:12" s="122" customFormat="1" ht="12.75">
      <c r="L151" s="174"/>
    </row>
    <row r="152" spans="12:12" s="122" customFormat="1" ht="12.75">
      <c r="L152" s="174"/>
    </row>
    <row r="153" spans="12:12" s="122" customFormat="1" ht="12.75">
      <c r="L153" s="174"/>
    </row>
    <row r="154" spans="12:12" s="122" customFormat="1" ht="12.75">
      <c r="L154" s="174"/>
    </row>
    <row r="155" spans="12:12" s="122" customFormat="1" ht="12.75">
      <c r="L155" s="174"/>
    </row>
    <row r="156" spans="12:12" s="122" customFormat="1" ht="12.75">
      <c r="L156" s="174"/>
    </row>
    <row r="157" spans="12:12" s="122" customFormat="1" ht="12.75">
      <c r="L157" s="174"/>
    </row>
    <row r="158" spans="12:12" s="122" customFormat="1" ht="12.75">
      <c r="L158" s="174"/>
    </row>
    <row r="159" spans="12:12" s="122" customFormat="1" ht="12.75">
      <c r="L159" s="174"/>
    </row>
    <row r="160" spans="12:12" s="122" customFormat="1" ht="12.75">
      <c r="L160" s="174"/>
    </row>
    <row r="161" spans="12:12" s="122" customFormat="1" ht="12.75">
      <c r="L161" s="174"/>
    </row>
    <row r="162" spans="12:12" s="122" customFormat="1" ht="12.75">
      <c r="L162" s="174"/>
    </row>
    <row r="163" spans="12:12" s="122" customFormat="1" ht="12.75">
      <c r="L163" s="174"/>
    </row>
    <row r="164" spans="12:12" s="122" customFormat="1" ht="12.75">
      <c r="L164" s="174"/>
    </row>
    <row r="165" spans="12:12" s="122" customFormat="1" ht="12.75">
      <c r="L165" s="174"/>
    </row>
    <row r="166" spans="12:12" s="122" customFormat="1" ht="12.75">
      <c r="L166" s="174"/>
    </row>
    <row r="167" spans="12:12" s="122" customFormat="1" ht="12.75">
      <c r="L167" s="174"/>
    </row>
    <row r="168" spans="12:12" s="122" customFormat="1" ht="12.75">
      <c r="L168" s="174"/>
    </row>
    <row r="169" spans="12:12" s="122" customFormat="1" ht="12.75">
      <c r="L169" s="174"/>
    </row>
    <row r="170" spans="12:12" s="122" customFormat="1" ht="12.75">
      <c r="L170" s="174"/>
    </row>
    <row r="171" spans="12:12" s="122" customFormat="1" ht="12.75">
      <c r="L171" s="174"/>
    </row>
    <row r="172" spans="12:12" s="122" customFormat="1" ht="12.75">
      <c r="L172" s="174"/>
    </row>
    <row r="173" spans="12:12" s="122" customFormat="1" ht="12.75">
      <c r="L173" s="174"/>
    </row>
    <row r="174" spans="12:12" s="122" customFormat="1" ht="12.75">
      <c r="L174" s="174"/>
    </row>
    <row r="175" spans="12:12" s="122" customFormat="1" ht="12.75">
      <c r="L175" s="174"/>
    </row>
    <row r="176" spans="12:12" s="122" customFormat="1" ht="12.75">
      <c r="L176" s="174"/>
    </row>
    <row r="177" spans="12:12" s="122" customFormat="1" ht="12.75">
      <c r="L177" s="174"/>
    </row>
    <row r="178" spans="12:12" s="122" customFormat="1" ht="12.75">
      <c r="L178" s="174"/>
    </row>
    <row r="179" spans="12:12" s="122" customFormat="1" ht="12.75">
      <c r="L179" s="174"/>
    </row>
    <row r="180" spans="12:12" s="122" customFormat="1" ht="12.75">
      <c r="L180" s="174"/>
    </row>
    <row r="181" spans="12:12" s="122" customFormat="1" ht="12.75">
      <c r="L181" s="174"/>
    </row>
    <row r="182" spans="12:12" s="122" customFormat="1" ht="12.75">
      <c r="L182" s="174"/>
    </row>
    <row r="183" spans="12:12" s="122" customFormat="1" ht="12.75">
      <c r="L183" s="174"/>
    </row>
    <row r="184" spans="12:12" s="122" customFormat="1" ht="12.75">
      <c r="L184" s="174"/>
    </row>
    <row r="185" spans="12:12" s="122" customFormat="1" ht="12.75">
      <c r="L185" s="174"/>
    </row>
    <row r="186" spans="12:12" s="122" customFormat="1" ht="12.75">
      <c r="L186" s="174"/>
    </row>
    <row r="187" spans="12:12" s="122" customFormat="1" ht="12.75">
      <c r="L187" s="174"/>
    </row>
    <row r="188" spans="12:12" s="122" customFormat="1" ht="12.75">
      <c r="L188" s="174"/>
    </row>
    <row r="189" spans="12:12" s="122" customFormat="1" ht="12.75">
      <c r="L189" s="174"/>
    </row>
    <row r="190" spans="12:12" s="122" customFormat="1" ht="12.75">
      <c r="L190" s="174"/>
    </row>
    <row r="191" spans="12:12" s="122" customFormat="1" ht="12.75">
      <c r="L191" s="174"/>
    </row>
    <row r="192" spans="12:12" s="122" customFormat="1" ht="12.75">
      <c r="L192" s="174"/>
    </row>
    <row r="193" spans="12:12" s="122" customFormat="1" ht="12.75">
      <c r="L193" s="174"/>
    </row>
    <row r="194" spans="12:12" s="122" customFormat="1" ht="12.75">
      <c r="L194" s="174"/>
    </row>
    <row r="195" spans="12:12" s="122" customFormat="1" ht="12.75">
      <c r="L195" s="174"/>
    </row>
    <row r="196" spans="12:12" s="122" customFormat="1" ht="12.75">
      <c r="L196" s="174"/>
    </row>
    <row r="197" spans="12:12" s="122" customFormat="1" ht="12.75">
      <c r="L197" s="174"/>
    </row>
    <row r="198" spans="12:12" s="122" customFormat="1" ht="12.75">
      <c r="L198" s="174"/>
    </row>
    <row r="199" spans="12:12" s="122" customFormat="1" ht="12.75">
      <c r="L199" s="174"/>
    </row>
    <row r="200" spans="12:12" s="122" customFormat="1" ht="12.75">
      <c r="L200" s="174"/>
    </row>
    <row r="201" spans="12:12" s="122" customFormat="1" ht="12.75">
      <c r="L201" s="174"/>
    </row>
    <row r="202" spans="12:12" s="122" customFormat="1" ht="12.75">
      <c r="L202" s="174"/>
    </row>
    <row r="203" spans="12:12" s="122" customFormat="1" ht="12.75">
      <c r="L203" s="174"/>
    </row>
    <row r="204" spans="12:12" s="122" customFormat="1" ht="12.75">
      <c r="L204" s="174"/>
    </row>
    <row r="205" spans="12:12" s="122" customFormat="1" ht="12.75">
      <c r="L205" s="174"/>
    </row>
    <row r="206" spans="12:12" s="122" customFormat="1" ht="12.75">
      <c r="L206" s="174"/>
    </row>
    <row r="207" spans="12:12" s="122" customFormat="1" ht="12.75">
      <c r="L207" s="174"/>
    </row>
    <row r="208" spans="12:12" s="122" customFormat="1" ht="12.75">
      <c r="L208" s="174"/>
    </row>
    <row r="209" spans="12:12" s="122" customFormat="1" ht="12.75">
      <c r="L209" s="174"/>
    </row>
    <row r="210" spans="12:12" s="122" customFormat="1" ht="12.75">
      <c r="L210" s="174"/>
    </row>
    <row r="211" spans="12:12" s="122" customFormat="1" ht="12.75">
      <c r="L211" s="174"/>
    </row>
    <row r="212" spans="12:12" s="122" customFormat="1" ht="12.75">
      <c r="L212" s="174"/>
    </row>
    <row r="213" spans="12:12" s="122" customFormat="1" ht="12.75">
      <c r="L213" s="174"/>
    </row>
    <row r="214" spans="12:12" s="122" customFormat="1" ht="12.75">
      <c r="L214" s="174"/>
    </row>
    <row r="215" spans="12:12" s="122" customFormat="1" ht="12.75">
      <c r="L215" s="174"/>
    </row>
    <row r="216" spans="12:12" s="122" customFormat="1" ht="12.75">
      <c r="L216" s="174"/>
    </row>
    <row r="217" spans="12:12" s="122" customFormat="1" ht="12.75">
      <c r="L217" s="174"/>
    </row>
    <row r="218" spans="12:12" s="122" customFormat="1" ht="12.75">
      <c r="L218" s="174"/>
    </row>
    <row r="219" spans="12:12" s="122" customFormat="1" ht="12.75">
      <c r="L219" s="174"/>
    </row>
    <row r="220" spans="12:12" s="122" customFormat="1" ht="12.75">
      <c r="L220" s="174"/>
    </row>
    <row r="221" spans="12:12" s="122" customFormat="1" ht="12.75">
      <c r="L221" s="174"/>
    </row>
    <row r="222" spans="12:12" s="122" customFormat="1" ht="12.75">
      <c r="L222" s="174"/>
    </row>
    <row r="223" spans="12:12" s="122" customFormat="1" ht="12.75">
      <c r="L223" s="174"/>
    </row>
    <row r="224" spans="12:12" s="122" customFormat="1" ht="12.75">
      <c r="L224" s="174"/>
    </row>
    <row r="225" spans="12:12" s="122" customFormat="1" ht="12.75">
      <c r="L225" s="174"/>
    </row>
    <row r="226" spans="12:12" s="122" customFormat="1" ht="12.75">
      <c r="L226" s="174"/>
    </row>
    <row r="227" spans="12:12" s="122" customFormat="1" ht="12.75">
      <c r="L227" s="174"/>
    </row>
    <row r="228" spans="12:12" s="122" customFormat="1" ht="12.75">
      <c r="L228" s="174"/>
    </row>
  </sheetData>
  <mergeCells count="2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A18:A22"/>
    <mergeCell ref="B18:B22"/>
    <mergeCell ref="D18:D22"/>
    <mergeCell ref="E18:E22"/>
    <mergeCell ref="F18:F22"/>
    <mergeCell ref="G18:G22"/>
    <mergeCell ref="J18:K18"/>
    <mergeCell ref="J19:K19"/>
    <mergeCell ref="J20:K20"/>
    <mergeCell ref="J21:K21"/>
    <mergeCell ref="J22:K22"/>
    <mergeCell ref="C18:C22"/>
    <mergeCell ref="J1:K1"/>
    <mergeCell ref="M2:O2"/>
    <mergeCell ref="A33:A37"/>
    <mergeCell ref="B33:B37"/>
    <mergeCell ref="D33:D37"/>
    <mergeCell ref="E33:E37"/>
    <mergeCell ref="F33:F37"/>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G33:G37"/>
    <mergeCell ref="J33:K33"/>
    <mergeCell ref="J34:K34"/>
    <mergeCell ref="J35:K35"/>
    <mergeCell ref="J36:K36"/>
    <mergeCell ref="J37:K37"/>
    <mergeCell ref="J10:K10"/>
    <mergeCell ref="J13:K13"/>
    <mergeCell ref="J14:K14"/>
    <mergeCell ref="A43:A47"/>
    <mergeCell ref="B43:B47"/>
    <mergeCell ref="D43:D47"/>
    <mergeCell ref="E43:E47"/>
    <mergeCell ref="F43:F47"/>
    <mergeCell ref="A38:A42"/>
    <mergeCell ref="B38:B42"/>
    <mergeCell ref="D38:D42"/>
    <mergeCell ref="E38:E42"/>
    <mergeCell ref="F38:F42"/>
    <mergeCell ref="G43:G47"/>
    <mergeCell ref="J43:K43"/>
    <mergeCell ref="J44:K44"/>
    <mergeCell ref="J45:K45"/>
    <mergeCell ref="J46:K46"/>
    <mergeCell ref="J47:K47"/>
    <mergeCell ref="J38:K38"/>
    <mergeCell ref="J39:K39"/>
    <mergeCell ref="J40:K40"/>
    <mergeCell ref="J41:K41"/>
    <mergeCell ref="J42:K42"/>
    <mergeCell ref="G38:G42"/>
    <mergeCell ref="A53:A57"/>
    <mergeCell ref="B53:B57"/>
    <mergeCell ref="D53:D57"/>
    <mergeCell ref="E53:E57"/>
    <mergeCell ref="F53:F57"/>
    <mergeCell ref="A48:A52"/>
    <mergeCell ref="B48:B52"/>
    <mergeCell ref="D48:D52"/>
    <mergeCell ref="E48:E52"/>
    <mergeCell ref="F48:F52"/>
    <mergeCell ref="C48:C52"/>
    <mergeCell ref="C53:C57"/>
    <mergeCell ref="G53:G57"/>
    <mergeCell ref="J53:K53"/>
    <mergeCell ref="J54:K54"/>
    <mergeCell ref="J55:K55"/>
    <mergeCell ref="J56:K56"/>
    <mergeCell ref="J57:K57"/>
    <mergeCell ref="J48:K48"/>
    <mergeCell ref="J49:K49"/>
    <mergeCell ref="J50:K50"/>
    <mergeCell ref="J51:K51"/>
    <mergeCell ref="J52:K52"/>
    <mergeCell ref="G48:G52"/>
    <mergeCell ref="A63:A67"/>
    <mergeCell ref="B63:B67"/>
    <mergeCell ref="D63:D67"/>
    <mergeCell ref="E63:E67"/>
    <mergeCell ref="F63:F67"/>
    <mergeCell ref="A58:A62"/>
    <mergeCell ref="B58:B62"/>
    <mergeCell ref="D58:D62"/>
    <mergeCell ref="E58:E62"/>
    <mergeCell ref="F58:F62"/>
    <mergeCell ref="C58:C62"/>
    <mergeCell ref="C63:C67"/>
    <mergeCell ref="G63:G67"/>
    <mergeCell ref="J63:K63"/>
    <mergeCell ref="J64:K64"/>
    <mergeCell ref="J65:K65"/>
    <mergeCell ref="J66:K66"/>
    <mergeCell ref="J67:K67"/>
    <mergeCell ref="J58:K58"/>
    <mergeCell ref="J59:K59"/>
    <mergeCell ref="J60:K60"/>
    <mergeCell ref="J61:K61"/>
    <mergeCell ref="J62:K62"/>
    <mergeCell ref="G58:G62"/>
    <mergeCell ref="J68:K68"/>
    <mergeCell ref="J69:K69"/>
    <mergeCell ref="J70:K70"/>
    <mergeCell ref="J71:K71"/>
    <mergeCell ref="J72:K72"/>
    <mergeCell ref="G68:G72"/>
    <mergeCell ref="A73:A77"/>
    <mergeCell ref="B73:B77"/>
    <mergeCell ref="D73:D77"/>
    <mergeCell ref="E73:E77"/>
    <mergeCell ref="F73:F77"/>
    <mergeCell ref="A68:A72"/>
    <mergeCell ref="B68:B72"/>
    <mergeCell ref="D68:D72"/>
    <mergeCell ref="E68:E72"/>
    <mergeCell ref="F68:F72"/>
    <mergeCell ref="C68:C72"/>
    <mergeCell ref="C73:C77"/>
    <mergeCell ref="A78:A82"/>
    <mergeCell ref="B78:B82"/>
    <mergeCell ref="D78:D82"/>
    <mergeCell ref="E78:E82"/>
    <mergeCell ref="F78:F82"/>
    <mergeCell ref="C78:C82"/>
    <mergeCell ref="G73:G77"/>
    <mergeCell ref="J73:K73"/>
    <mergeCell ref="J74:K74"/>
    <mergeCell ref="J75:K75"/>
    <mergeCell ref="J76:K76"/>
    <mergeCell ref="J77:K77"/>
    <mergeCell ref="G83:G87"/>
    <mergeCell ref="J83:K83"/>
    <mergeCell ref="J84:K84"/>
    <mergeCell ref="J85:K85"/>
    <mergeCell ref="J86:K86"/>
    <mergeCell ref="J87:K87"/>
    <mergeCell ref="J78:K78"/>
    <mergeCell ref="J79:K79"/>
    <mergeCell ref="J80:K80"/>
    <mergeCell ref="J81:K81"/>
    <mergeCell ref="J82:K82"/>
    <mergeCell ref="G78:G82"/>
    <mergeCell ref="J88:K88"/>
    <mergeCell ref="J89:K89"/>
    <mergeCell ref="J90:K90"/>
    <mergeCell ref="J91:K91"/>
    <mergeCell ref="J92:K92"/>
    <mergeCell ref="A93:A97"/>
    <mergeCell ref="B93:B97"/>
    <mergeCell ref="D93:D97"/>
    <mergeCell ref="E93:E97"/>
    <mergeCell ref="F93:F97"/>
    <mergeCell ref="A88:A92"/>
    <mergeCell ref="B88:B92"/>
    <mergeCell ref="D88:D92"/>
    <mergeCell ref="E88:E92"/>
    <mergeCell ref="F88:F92"/>
    <mergeCell ref="G88:G92"/>
    <mergeCell ref="C88:C92"/>
    <mergeCell ref="C93:C97"/>
    <mergeCell ref="C83:C87"/>
    <mergeCell ref="A103:A107"/>
    <mergeCell ref="B103:B107"/>
    <mergeCell ref="D103:D107"/>
    <mergeCell ref="E103:E107"/>
    <mergeCell ref="F103:F107"/>
    <mergeCell ref="A98:A102"/>
    <mergeCell ref="B98:B102"/>
    <mergeCell ref="D98:D102"/>
    <mergeCell ref="E98:E102"/>
    <mergeCell ref="F98:F102"/>
    <mergeCell ref="C98:C102"/>
    <mergeCell ref="C103:C107"/>
    <mergeCell ref="A83:A87"/>
    <mergeCell ref="B83:B87"/>
    <mergeCell ref="D83:D87"/>
    <mergeCell ref="E83:E87"/>
    <mergeCell ref="F83:F87"/>
    <mergeCell ref="D2:G2"/>
    <mergeCell ref="C33:C37"/>
    <mergeCell ref="C23:C27"/>
    <mergeCell ref="C28:C32"/>
    <mergeCell ref="C38:C42"/>
    <mergeCell ref="C43:C47"/>
    <mergeCell ref="G103:G107"/>
    <mergeCell ref="J103:K103"/>
    <mergeCell ref="J104:K104"/>
    <mergeCell ref="J105:K105"/>
    <mergeCell ref="J106:K106"/>
    <mergeCell ref="J107:K107"/>
    <mergeCell ref="J98:K98"/>
    <mergeCell ref="J99:K99"/>
    <mergeCell ref="J100:K100"/>
    <mergeCell ref="J101:K101"/>
    <mergeCell ref="J102:K102"/>
    <mergeCell ref="G98:G102"/>
    <mergeCell ref="G93:G97"/>
    <mergeCell ref="J93:K93"/>
    <mergeCell ref="J94:K94"/>
    <mergeCell ref="J95:K95"/>
    <mergeCell ref="J96:K96"/>
    <mergeCell ref="J97:K97"/>
  </mergeCells>
  <conditionalFormatting sqref="F13">
    <cfRule type="containsText" dxfId="92" priority="239" stopIfTrue="1" operator="containsText" text="IV">
      <formula>NOT(ISERROR(SEARCH("IV",F13)))</formula>
    </cfRule>
    <cfRule type="colorScale" priority="244">
      <colorScale>
        <cfvo type="min"/>
        <cfvo type="max"/>
        <color rgb="FFFF7128"/>
        <color rgb="FFFFEF9C"/>
      </colorScale>
    </cfRule>
    <cfRule type="containsText" dxfId="91" priority="240" stopIfTrue="1" operator="containsText" text="III">
      <formula>NOT(ISERROR(SEARCH("III",F13)))</formula>
    </cfRule>
    <cfRule type="containsText" dxfId="90" priority="241" stopIfTrue="1" operator="containsText" text="II">
      <formula>NOT(ISERROR(SEARCH("II",F13)))</formula>
    </cfRule>
    <cfRule type="containsText" dxfId="89" priority="242" stopIfTrue="1" operator="containsText" text="I">
      <formula>NOT(ISERROR(SEARCH("I",F13)))</formula>
    </cfRule>
    <cfRule type="colorScale" priority="243">
      <colorScale>
        <cfvo type="min"/>
        <cfvo type="percentile" val="50"/>
        <cfvo type="max"/>
        <color rgb="FFF8696B"/>
        <color rgb="FFFCFCFF"/>
        <color rgb="FF63BE7B"/>
      </colorScale>
    </cfRule>
  </conditionalFormatting>
  <conditionalFormatting sqref="F13:F107">
    <cfRule type="cellIs" dxfId="88" priority="1" stopIfTrue="1" operator="equal">
      <formula>"IV"</formula>
    </cfRule>
    <cfRule type="cellIs" dxfId="87" priority="2" stopIfTrue="1" operator="equal">
      <formula>"III"</formula>
    </cfRule>
    <cfRule type="cellIs" dxfId="86" priority="3" stopIfTrue="1" operator="equal">
      <formula>"II"</formula>
    </cfRule>
    <cfRule type="cellIs" dxfId="85" priority="4" stopIfTrue="1" operator="equal">
      <formula>"I"</formula>
    </cfRule>
  </conditionalFormatting>
  <conditionalFormatting sqref="H13">
    <cfRule type="expression" dxfId="84" priority="237" stopIfTrue="1">
      <formula>$I$13=""</formula>
    </cfRule>
  </conditionalFormatting>
  <conditionalFormatting sqref="H14">
    <cfRule type="expression" dxfId="83" priority="235" stopIfTrue="1">
      <formula>$I$14=""</formula>
    </cfRule>
  </conditionalFormatting>
  <conditionalFormatting sqref="H15">
    <cfRule type="expression" dxfId="82" priority="234" stopIfTrue="1">
      <formula>$I$15=""</formula>
    </cfRule>
  </conditionalFormatting>
  <conditionalFormatting sqref="H16">
    <cfRule type="expression" dxfId="81" priority="233" stopIfTrue="1">
      <formula>$I$16=""</formula>
    </cfRule>
  </conditionalFormatting>
  <conditionalFormatting sqref="H17">
    <cfRule type="expression" dxfId="80" priority="232" stopIfTrue="1">
      <formula>$I$17=""</formula>
    </cfRule>
  </conditionalFormatting>
  <conditionalFormatting sqref="H18:H22">
    <cfRule type="expression" dxfId="79" priority="198" stopIfTrue="1">
      <formula>$I$18=""</formula>
    </cfRule>
  </conditionalFormatting>
  <conditionalFormatting sqref="H23">
    <cfRule type="expression" dxfId="78" priority="191" stopIfTrue="1">
      <formula>$I$23=""</formula>
    </cfRule>
  </conditionalFormatting>
  <conditionalFormatting sqref="H24">
    <cfRule type="expression" dxfId="77" priority="186" stopIfTrue="1">
      <formula>$I$24=""</formula>
    </cfRule>
  </conditionalFormatting>
  <conditionalFormatting sqref="H25">
    <cfRule type="expression" dxfId="76" priority="185" stopIfTrue="1">
      <formula>$I$25=""</formula>
    </cfRule>
  </conditionalFormatting>
  <conditionalFormatting sqref="H26">
    <cfRule type="expression" dxfId="75" priority="184" stopIfTrue="1">
      <formula>$I$26=""</formula>
    </cfRule>
  </conditionalFormatting>
  <conditionalFormatting sqref="H27">
    <cfRule type="expression" dxfId="74" priority="183" stopIfTrue="1">
      <formula>$I$27=""</formula>
    </cfRule>
  </conditionalFormatting>
  <conditionalFormatting sqref="H28">
    <cfRule type="expression" dxfId="73" priority="171" stopIfTrue="1">
      <formula>$I$28=""</formula>
    </cfRule>
  </conditionalFormatting>
  <conditionalFormatting sqref="H29">
    <cfRule type="expression" dxfId="72" priority="175" stopIfTrue="1">
      <formula>$I$29=""</formula>
    </cfRule>
  </conditionalFormatting>
  <conditionalFormatting sqref="H30">
    <cfRule type="expression" dxfId="71" priority="174" stopIfTrue="1">
      <formula>$I$30=""</formula>
    </cfRule>
  </conditionalFormatting>
  <conditionalFormatting sqref="H31">
    <cfRule type="expression" dxfId="70" priority="173" stopIfTrue="1">
      <formula>$I$31=""</formula>
    </cfRule>
  </conditionalFormatting>
  <conditionalFormatting sqref="H32">
    <cfRule type="expression" dxfId="69" priority="172" stopIfTrue="1">
      <formula>$I$32=""</formula>
    </cfRule>
  </conditionalFormatting>
  <conditionalFormatting sqref="H33">
    <cfRule type="expression" dxfId="68" priority="160" stopIfTrue="1">
      <formula>$I$33=""</formula>
    </cfRule>
  </conditionalFormatting>
  <conditionalFormatting sqref="H34:H35">
    <cfRule type="expression" dxfId="67" priority="163" stopIfTrue="1">
      <formula>$I$34=""</formula>
    </cfRule>
  </conditionalFormatting>
  <conditionalFormatting sqref="H36:H37">
    <cfRule type="expression" dxfId="66" priority="161" stopIfTrue="1">
      <formula>$I$35=""</formula>
    </cfRule>
  </conditionalFormatting>
  <conditionalFormatting sqref="H38:H40">
    <cfRule type="expression" dxfId="65" priority="149" stopIfTrue="1">
      <formula>$I$38=""</formula>
    </cfRule>
  </conditionalFormatting>
  <conditionalFormatting sqref="H41:H42">
    <cfRule type="expression" dxfId="64" priority="150" stopIfTrue="1">
      <formula>$I$41=""</formula>
    </cfRule>
  </conditionalFormatting>
  <conditionalFormatting sqref="H43">
    <cfRule type="expression" dxfId="63" priority="138" stopIfTrue="1">
      <formula>$I$43=""</formula>
    </cfRule>
  </conditionalFormatting>
  <conditionalFormatting sqref="H44">
    <cfRule type="expression" dxfId="62" priority="142" stopIfTrue="1">
      <formula>$I$44=""</formula>
    </cfRule>
  </conditionalFormatting>
  <conditionalFormatting sqref="H45">
    <cfRule type="expression" dxfId="61" priority="141" stopIfTrue="1">
      <formula>$I$45=""</formula>
    </cfRule>
  </conditionalFormatting>
  <conditionalFormatting sqref="H46">
    <cfRule type="expression" dxfId="60" priority="140" stopIfTrue="1">
      <formula>$I$46=""</formula>
    </cfRule>
  </conditionalFormatting>
  <conditionalFormatting sqref="H47">
    <cfRule type="expression" dxfId="59" priority="139" stopIfTrue="1">
      <formula>$I$47=""</formula>
    </cfRule>
  </conditionalFormatting>
  <conditionalFormatting sqref="H48">
    <cfRule type="expression" dxfId="58" priority="127" stopIfTrue="1">
      <formula>$I$48=""</formula>
    </cfRule>
  </conditionalFormatting>
  <conditionalFormatting sqref="H49">
    <cfRule type="expression" dxfId="57" priority="131" stopIfTrue="1">
      <formula>$I$49=""</formula>
    </cfRule>
  </conditionalFormatting>
  <conditionalFormatting sqref="H50">
    <cfRule type="expression" dxfId="56" priority="130" stopIfTrue="1">
      <formula>$I$50=""</formula>
    </cfRule>
  </conditionalFormatting>
  <conditionalFormatting sqref="H51">
    <cfRule type="expression" dxfId="55" priority="129" stopIfTrue="1">
      <formula>$I$51=""</formula>
    </cfRule>
  </conditionalFormatting>
  <conditionalFormatting sqref="H52">
    <cfRule type="expression" dxfId="54" priority="128" stopIfTrue="1">
      <formula>$I$52=""</formula>
    </cfRule>
  </conditionalFormatting>
  <conditionalFormatting sqref="H53">
    <cfRule type="expression" dxfId="53" priority="116" stopIfTrue="1">
      <formula>$I$53=""</formula>
    </cfRule>
  </conditionalFormatting>
  <conditionalFormatting sqref="H54">
    <cfRule type="expression" dxfId="52" priority="120" stopIfTrue="1">
      <formula>$I$54=""</formula>
    </cfRule>
  </conditionalFormatting>
  <conditionalFormatting sqref="H55">
    <cfRule type="expression" dxfId="51" priority="119" stopIfTrue="1">
      <formula>$I$55=""</formula>
    </cfRule>
  </conditionalFormatting>
  <conditionalFormatting sqref="H56">
    <cfRule type="expression" dxfId="50" priority="118" stopIfTrue="1">
      <formula>$I$56=""</formula>
    </cfRule>
  </conditionalFormatting>
  <conditionalFormatting sqref="H57">
    <cfRule type="expression" dxfId="49" priority="117" stopIfTrue="1">
      <formula>$I$57=""</formula>
    </cfRule>
  </conditionalFormatting>
  <conditionalFormatting sqref="H58">
    <cfRule type="expression" dxfId="48" priority="105" stopIfTrue="1">
      <formula>$I$58=""</formula>
    </cfRule>
  </conditionalFormatting>
  <conditionalFormatting sqref="H59">
    <cfRule type="expression" dxfId="47" priority="109" stopIfTrue="1">
      <formula>$I$59=""</formula>
    </cfRule>
  </conditionalFormatting>
  <conditionalFormatting sqref="H60">
    <cfRule type="expression" dxfId="46" priority="108" stopIfTrue="1">
      <formula>$I$60=""</formula>
    </cfRule>
  </conditionalFormatting>
  <conditionalFormatting sqref="H61">
    <cfRule type="expression" dxfId="45" priority="107" stopIfTrue="1">
      <formula>$I$61=""</formula>
    </cfRule>
  </conditionalFormatting>
  <conditionalFormatting sqref="H62">
    <cfRule type="expression" dxfId="44" priority="106" stopIfTrue="1">
      <formula>$I$62=""</formula>
    </cfRule>
  </conditionalFormatting>
  <conditionalFormatting sqref="H63">
    <cfRule type="expression" dxfId="43" priority="94" stopIfTrue="1">
      <formula>$I$63=""</formula>
    </cfRule>
  </conditionalFormatting>
  <conditionalFormatting sqref="H64">
    <cfRule type="expression" dxfId="42" priority="98" stopIfTrue="1">
      <formula>$I$64=""</formula>
    </cfRule>
  </conditionalFormatting>
  <conditionalFormatting sqref="H65">
    <cfRule type="expression" dxfId="41" priority="97" stopIfTrue="1">
      <formula>$I$65=""</formula>
    </cfRule>
  </conditionalFormatting>
  <conditionalFormatting sqref="H66:H67">
    <cfRule type="expression" dxfId="40" priority="95" stopIfTrue="1">
      <formula>$I$66=""</formula>
    </cfRule>
  </conditionalFormatting>
  <conditionalFormatting sqref="H68">
    <cfRule type="expression" dxfId="39" priority="83" stopIfTrue="1">
      <formula>$I$68=""</formula>
    </cfRule>
  </conditionalFormatting>
  <conditionalFormatting sqref="H69">
    <cfRule type="expression" dxfId="38" priority="87" stopIfTrue="1">
      <formula>$I$69=""</formula>
    </cfRule>
  </conditionalFormatting>
  <conditionalFormatting sqref="H70">
    <cfRule type="expression" dxfId="37" priority="86" stopIfTrue="1">
      <formula>$I$70=""</formula>
    </cfRule>
  </conditionalFormatting>
  <conditionalFormatting sqref="H71">
    <cfRule type="expression" dxfId="36" priority="85" stopIfTrue="1">
      <formula>$I$71=""</formula>
    </cfRule>
  </conditionalFormatting>
  <conditionalFormatting sqref="H72">
    <cfRule type="expression" dxfId="35" priority="84" stopIfTrue="1">
      <formula>$I$72=""</formula>
    </cfRule>
  </conditionalFormatting>
  <conditionalFormatting sqref="H73">
    <cfRule type="expression" dxfId="34" priority="72" stopIfTrue="1">
      <formula>$I$73=""</formula>
    </cfRule>
  </conditionalFormatting>
  <conditionalFormatting sqref="H74">
    <cfRule type="expression" dxfId="33" priority="76" stopIfTrue="1">
      <formula>$I$74=""</formula>
    </cfRule>
  </conditionalFormatting>
  <conditionalFormatting sqref="H75">
    <cfRule type="expression" dxfId="32" priority="75" stopIfTrue="1">
      <formula>$I$75=""</formula>
    </cfRule>
  </conditionalFormatting>
  <conditionalFormatting sqref="H76">
    <cfRule type="expression" dxfId="31" priority="74" stopIfTrue="1">
      <formula>$I$76=""</formula>
    </cfRule>
  </conditionalFormatting>
  <conditionalFormatting sqref="H77">
    <cfRule type="expression" dxfId="30" priority="73" stopIfTrue="1">
      <formula>$I$77=""</formula>
    </cfRule>
  </conditionalFormatting>
  <conditionalFormatting sqref="H78">
    <cfRule type="expression" dxfId="29" priority="61" stopIfTrue="1">
      <formula>$I$78=""</formula>
    </cfRule>
  </conditionalFormatting>
  <conditionalFormatting sqref="H79">
    <cfRule type="expression" dxfId="28" priority="65" stopIfTrue="1">
      <formula>$I$79=""</formula>
    </cfRule>
  </conditionalFormatting>
  <conditionalFormatting sqref="H80">
    <cfRule type="expression" dxfId="27" priority="64" stopIfTrue="1">
      <formula>$I$80=""</formula>
    </cfRule>
  </conditionalFormatting>
  <conditionalFormatting sqref="H81">
    <cfRule type="expression" dxfId="26" priority="63" stopIfTrue="1">
      <formula>$I$81=""</formula>
    </cfRule>
  </conditionalFormatting>
  <conditionalFormatting sqref="H82">
    <cfRule type="expression" dxfId="25" priority="62" stopIfTrue="1">
      <formula>$I$82=""</formula>
    </cfRule>
  </conditionalFormatting>
  <conditionalFormatting sqref="H83">
    <cfRule type="expression" dxfId="24" priority="50" stopIfTrue="1">
      <formula>$I$83=""</formula>
    </cfRule>
  </conditionalFormatting>
  <conditionalFormatting sqref="H84">
    <cfRule type="expression" dxfId="23" priority="54" stopIfTrue="1">
      <formula>$I$84=""</formula>
    </cfRule>
  </conditionalFormatting>
  <conditionalFormatting sqref="H85">
    <cfRule type="expression" dxfId="22" priority="53" stopIfTrue="1">
      <formula>$I$85=""</formula>
    </cfRule>
  </conditionalFormatting>
  <conditionalFormatting sqref="H86">
    <cfRule type="expression" dxfId="21" priority="52" stopIfTrue="1">
      <formula>$I$86=""</formula>
    </cfRule>
  </conditionalFormatting>
  <conditionalFormatting sqref="H87">
    <cfRule type="expression" dxfId="20" priority="51" stopIfTrue="1">
      <formula>$I$87=""</formula>
    </cfRule>
  </conditionalFormatting>
  <conditionalFormatting sqref="H88">
    <cfRule type="expression" dxfId="19" priority="39" stopIfTrue="1">
      <formula>$I$88=""</formula>
    </cfRule>
  </conditionalFormatting>
  <conditionalFormatting sqref="H89">
    <cfRule type="expression" dxfId="18" priority="43" stopIfTrue="1">
      <formula>$I$89=""</formula>
    </cfRule>
  </conditionalFormatting>
  <conditionalFormatting sqref="H90">
    <cfRule type="expression" dxfId="17" priority="42" stopIfTrue="1">
      <formula>$I$90=""</formula>
    </cfRule>
  </conditionalFormatting>
  <conditionalFormatting sqref="H91">
    <cfRule type="expression" dxfId="16" priority="41" stopIfTrue="1">
      <formula>$I$91=""</formula>
    </cfRule>
  </conditionalFormatting>
  <conditionalFormatting sqref="H92">
    <cfRule type="expression" dxfId="15" priority="40" stopIfTrue="1">
      <formula>$I$92=""</formula>
    </cfRule>
  </conditionalFormatting>
  <conditionalFormatting sqref="H93">
    <cfRule type="expression" dxfId="14" priority="28" stopIfTrue="1">
      <formula>$I$93=""</formula>
    </cfRule>
  </conditionalFormatting>
  <conditionalFormatting sqref="H94">
    <cfRule type="expression" dxfId="13" priority="32" stopIfTrue="1">
      <formula>$I$94=""</formula>
    </cfRule>
  </conditionalFormatting>
  <conditionalFormatting sqref="H95">
    <cfRule type="expression" dxfId="12" priority="31" stopIfTrue="1">
      <formula>$I$95=""</formula>
    </cfRule>
  </conditionalFormatting>
  <conditionalFormatting sqref="H96">
    <cfRule type="expression" dxfId="11" priority="30" stopIfTrue="1">
      <formula>$I$96=""</formula>
    </cfRule>
  </conditionalFormatting>
  <conditionalFormatting sqref="H97">
    <cfRule type="expression" dxfId="10" priority="29" stopIfTrue="1">
      <formula>$I$97=""</formula>
    </cfRule>
  </conditionalFormatting>
  <conditionalFormatting sqref="H98">
    <cfRule type="expression" dxfId="9" priority="17" stopIfTrue="1">
      <formula>$I$98=""</formula>
    </cfRule>
  </conditionalFormatting>
  <conditionalFormatting sqref="H99">
    <cfRule type="expression" dxfId="8" priority="21" stopIfTrue="1">
      <formula>$I$99=""</formula>
    </cfRule>
  </conditionalFormatting>
  <conditionalFormatting sqref="H100">
    <cfRule type="expression" dxfId="7" priority="20" stopIfTrue="1">
      <formula>$I$100=""</formula>
    </cfRule>
  </conditionalFormatting>
  <conditionalFormatting sqref="H101">
    <cfRule type="expression" dxfId="6" priority="19" stopIfTrue="1">
      <formula>$I$101=""</formula>
    </cfRule>
  </conditionalFormatting>
  <conditionalFormatting sqref="H102">
    <cfRule type="expression" dxfId="5" priority="18" stopIfTrue="1">
      <formula>$I$102=""</formula>
    </cfRule>
  </conditionalFormatting>
  <conditionalFormatting sqref="H103">
    <cfRule type="expression" dxfId="4" priority="6" stopIfTrue="1">
      <formula>$I$103=""</formula>
    </cfRule>
  </conditionalFormatting>
  <conditionalFormatting sqref="H104">
    <cfRule type="expression" dxfId="3" priority="10" stopIfTrue="1">
      <formula>$I$104=""</formula>
    </cfRule>
  </conditionalFormatting>
  <conditionalFormatting sqref="H105">
    <cfRule type="expression" dxfId="2" priority="9" stopIfTrue="1">
      <formula>$I$105=""</formula>
    </cfRule>
  </conditionalFormatting>
  <conditionalFormatting sqref="H106">
    <cfRule type="expression" dxfId="1" priority="8" stopIfTrue="1">
      <formula>$I$106=""</formula>
    </cfRule>
  </conditionalFormatting>
  <conditionalFormatting sqref="H107">
    <cfRule type="expression" dxfId="0" priority="7" stopIfTrue="1">
      <formula>$I$107=""</formula>
    </cfRule>
  </conditionalFormatting>
  <dataValidations count="1">
    <dataValidation errorStyle="warning" allowBlank="1" showInputMessage="1" showErrorMessage="1" sqref="D13:E107"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17" max="14" man="1"/>
    <brk id="27" max="16383" man="1"/>
    <brk id="37" max="16383" man="1"/>
    <brk id="47" max="16383" man="1"/>
    <brk id="57" max="16383" man="1"/>
    <brk id="67" max="16383" man="1"/>
    <brk id="77" max="16383" man="1"/>
    <brk id="87" max="16383" man="1"/>
    <brk id="9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DAFNE ARELY MARQUEZ</cp:lastModifiedBy>
  <cp:lastPrinted>2021-06-24T01:11:39Z</cp:lastPrinted>
  <dcterms:created xsi:type="dcterms:W3CDTF">2010-08-25T14:37:15Z</dcterms:created>
  <dcterms:modified xsi:type="dcterms:W3CDTF">2024-12-04T14:52:09Z</dcterms:modified>
</cp:coreProperties>
</file>